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annebrensley/Desktop/"/>
    </mc:Choice>
  </mc:AlternateContent>
  <xr:revisionPtr revIDLastSave="0" documentId="13_ncr:1_{6DA1A79A-CEF9-254A-A0F4-9DF082A4AA20}" xr6:coauthVersionLast="47" xr6:coauthVersionMax="47" xr10:uidLastSave="{00000000-0000-0000-0000-000000000000}"/>
  <bookViews>
    <workbookView xWindow="1280" yWindow="500" windowWidth="26160" windowHeight="16860" firstSheet="1" activeTab="4" xr2:uid="{00000000-000D-0000-FFFF-FFFF00000000}"/>
  </bookViews>
  <sheets>
    <sheet name="Private Placement" sheetId="21" r:id="rId1"/>
    <sheet name="P&amp;L" sheetId="7" r:id="rId2"/>
    <sheet name="Salary Costs" sheetId="2" r:id="rId3"/>
    <sheet name="Salary Growth Costs" sheetId="3" r:id="rId4"/>
    <sheet name="U of Funds Summary" sheetId="14" r:id="rId5"/>
    <sheet name="Revenue Metrics" sheetId="4" r:id="rId6"/>
    <sheet name="WiseRisk Contracts" sheetId="5" r:id="rId7"/>
    <sheet name="Rev Triangle" sheetId="6" r:id="rId8"/>
    <sheet name="US Rev Triangle" sheetId="8" r:id="rId9"/>
    <sheet name="Can Rev Triangle" sheetId="9" state="hidden" r:id="rId10"/>
    <sheet name="Aus Rev Triangle" sheetId="10" state="hidden" r:id="rId11"/>
    <sheet name="Cadency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f/WAXLuenCGa5ibecGPmifIs7SjxtzGLyocmTUiWXeI="/>
    </ext>
  </extLst>
</workbook>
</file>

<file path=xl/calcChain.xml><?xml version="1.0" encoding="utf-8"?>
<calcChain xmlns="http://schemas.openxmlformats.org/spreadsheetml/2006/main">
  <c r="B4" i="14" l="1"/>
  <c r="B10" i="14" s="1"/>
  <c r="F9" i="3"/>
  <c r="B29" i="21"/>
  <c r="C29" i="21" s="1"/>
  <c r="C23" i="21"/>
  <c r="A18" i="21"/>
  <c r="C17" i="21"/>
  <c r="C16" i="21"/>
  <c r="C18" i="21" s="1"/>
  <c r="C15" i="21"/>
  <c r="C14" i="21"/>
  <c r="C24" i="21" s="1"/>
  <c r="C13" i="21"/>
  <c r="C12" i="21"/>
  <c r="C22" i="21" s="1"/>
  <c r="E8" i="21"/>
  <c r="C7" i="21"/>
  <c r="B6" i="21"/>
  <c r="C6" i="21" s="1"/>
  <c r="B8" i="21" l="1"/>
  <c r="C8" i="21" s="1"/>
  <c r="C25" i="21"/>
  <c r="B12" i="21"/>
  <c r="B13" i="21" l="1"/>
  <c r="B22" i="21"/>
  <c r="B23" i="21" l="1"/>
  <c r="B14" i="21"/>
  <c r="B15" i="21" l="1"/>
  <c r="B24" i="21"/>
  <c r="B25" i="21"/>
  <c r="B16" i="21" l="1"/>
  <c r="B17" i="21" s="1"/>
  <c r="B18" i="21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E57" i="2"/>
  <c r="E56" i="2"/>
  <c r="H346" i="2"/>
  <c r="F31" i="3"/>
  <c r="G31" i="3"/>
  <c r="H31" i="3"/>
  <c r="I31" i="3"/>
  <c r="J31" i="3"/>
  <c r="T31" i="3" s="1"/>
  <c r="K31" i="3"/>
  <c r="L31" i="3"/>
  <c r="M31" i="3"/>
  <c r="N31" i="3"/>
  <c r="O31" i="3"/>
  <c r="P31" i="3"/>
  <c r="Q31" i="3"/>
  <c r="R31" i="3"/>
  <c r="S31" i="3"/>
  <c r="E31" i="3"/>
  <c r="I30" i="3"/>
  <c r="J30" i="3"/>
  <c r="K30" i="3"/>
  <c r="L30" i="3"/>
  <c r="M30" i="3"/>
  <c r="N30" i="3"/>
  <c r="O30" i="3"/>
  <c r="P30" i="3"/>
  <c r="Q30" i="3"/>
  <c r="R30" i="3"/>
  <c r="S30" i="3"/>
  <c r="G30" i="3"/>
  <c r="H30" i="3"/>
  <c r="F30" i="3"/>
  <c r="E30" i="3"/>
  <c r="C55" i="2"/>
  <c r="D55" i="2"/>
  <c r="E55" i="2"/>
  <c r="F55" i="2"/>
  <c r="G55" i="2"/>
  <c r="B55" i="2"/>
  <c r="E81" i="7"/>
  <c r="H81" i="7" s="1"/>
  <c r="K81" i="7" s="1"/>
  <c r="N81" i="7" s="1"/>
  <c r="B81" i="7"/>
  <c r="H65" i="2"/>
  <c r="I65" i="2"/>
  <c r="J65" i="2"/>
  <c r="L51" i="2"/>
  <c r="M51" i="2"/>
  <c r="K51" i="2"/>
  <c r="I50" i="2"/>
  <c r="J50" i="2"/>
  <c r="K50" i="2"/>
  <c r="L50" i="2"/>
  <c r="M50" i="2"/>
  <c r="H50" i="2"/>
  <c r="B53" i="7"/>
  <c r="C320" i="2" l="1"/>
  <c r="D320" i="2"/>
  <c r="E320" i="2"/>
  <c r="F320" i="2"/>
  <c r="G320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AD323" i="2"/>
  <c r="AE323" i="2"/>
  <c r="AF323" i="2"/>
  <c r="AG323" i="2"/>
  <c r="AH323" i="2"/>
  <c r="AI323" i="2"/>
  <c r="AJ323" i="2"/>
  <c r="AK323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AG324" i="2"/>
  <c r="AH324" i="2"/>
  <c r="AI324" i="2"/>
  <c r="AJ324" i="2"/>
  <c r="AK324" i="2"/>
  <c r="AL324" i="2"/>
  <c r="AM324" i="2"/>
  <c r="AN324" i="2"/>
  <c r="AO324" i="2"/>
  <c r="AP324" i="2"/>
  <c r="AQ324" i="2"/>
  <c r="AR324" i="2"/>
  <c r="AS324" i="2"/>
  <c r="AT324" i="2"/>
  <c r="AU324" i="2"/>
  <c r="AV324" i="2"/>
  <c r="AW324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C327" i="2"/>
  <c r="D327" i="2"/>
  <c r="C328" i="2"/>
  <c r="D328" i="2"/>
  <c r="E328" i="2"/>
  <c r="F328" i="2"/>
  <c r="G328" i="2"/>
  <c r="C329" i="2"/>
  <c r="D329" i="2"/>
  <c r="E329" i="2"/>
  <c r="F329" i="2"/>
  <c r="G329" i="2"/>
  <c r="H329" i="2"/>
  <c r="I329" i="2"/>
  <c r="J329" i="2"/>
  <c r="K329" i="2"/>
  <c r="L329" i="2"/>
  <c r="M329" i="2"/>
  <c r="C330" i="2"/>
  <c r="D330" i="2"/>
  <c r="E330" i="2"/>
  <c r="F330" i="2"/>
  <c r="G330" i="2"/>
  <c r="H330" i="2"/>
  <c r="I330" i="2"/>
  <c r="J330" i="2"/>
  <c r="K330" i="2"/>
  <c r="L330" i="2"/>
  <c r="M330" i="2"/>
  <c r="C331" i="2"/>
  <c r="D331" i="2"/>
  <c r="E331" i="2"/>
  <c r="F331" i="2"/>
  <c r="G331" i="2"/>
  <c r="H331" i="2"/>
  <c r="I331" i="2"/>
  <c r="J331" i="2"/>
  <c r="K331" i="2"/>
  <c r="L331" i="2"/>
  <c r="M331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AD334" i="2"/>
  <c r="AE334" i="2"/>
  <c r="AF334" i="2"/>
  <c r="AG334" i="2"/>
  <c r="AH334" i="2"/>
  <c r="AI334" i="2"/>
  <c r="AJ334" i="2"/>
  <c r="AK334" i="2"/>
  <c r="AL334" i="2"/>
  <c r="AM334" i="2"/>
  <c r="AN334" i="2"/>
  <c r="AO334" i="2"/>
  <c r="AP334" i="2"/>
  <c r="AQ334" i="2"/>
  <c r="AR334" i="2"/>
  <c r="AS334" i="2"/>
  <c r="AT334" i="2"/>
  <c r="AU334" i="2"/>
  <c r="AV334" i="2"/>
  <c r="AW334" i="2"/>
  <c r="C336" i="2"/>
  <c r="D336" i="2"/>
  <c r="C337" i="2"/>
  <c r="D337" i="2"/>
  <c r="E337" i="2"/>
  <c r="F337" i="2"/>
  <c r="G337" i="2"/>
  <c r="H337" i="2"/>
  <c r="I337" i="2"/>
  <c r="J337" i="2"/>
  <c r="K337" i="2"/>
  <c r="L337" i="2"/>
  <c r="M337" i="2"/>
  <c r="C338" i="2"/>
  <c r="D338" i="2"/>
  <c r="E338" i="2"/>
  <c r="F338" i="2"/>
  <c r="G338" i="2"/>
  <c r="H338" i="2"/>
  <c r="I338" i="2"/>
  <c r="J338" i="2"/>
  <c r="C339" i="2"/>
  <c r="D339" i="2"/>
  <c r="E339" i="2"/>
  <c r="F339" i="2"/>
  <c r="G339" i="2"/>
  <c r="H339" i="2"/>
  <c r="I339" i="2"/>
  <c r="J339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AC342" i="2"/>
  <c r="AD342" i="2"/>
  <c r="AE342" i="2"/>
  <c r="C345" i="2"/>
  <c r="D345" i="2"/>
  <c r="E345" i="2"/>
  <c r="F345" i="2"/>
  <c r="G345" i="2"/>
  <c r="C346" i="2"/>
  <c r="D346" i="2"/>
  <c r="E346" i="2"/>
  <c r="F346" i="2"/>
  <c r="G346" i="2"/>
  <c r="I346" i="2"/>
  <c r="J346" i="2"/>
  <c r="K346" i="2"/>
  <c r="L346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C350" i="2"/>
  <c r="D350" i="2"/>
  <c r="E350" i="2"/>
  <c r="F350" i="2"/>
  <c r="G350" i="2"/>
  <c r="H350" i="2"/>
  <c r="I350" i="2"/>
  <c r="J350" i="2"/>
  <c r="K350" i="2"/>
  <c r="L350" i="2"/>
  <c r="M350" i="2"/>
  <c r="C351" i="2"/>
  <c r="D351" i="2"/>
  <c r="E351" i="2"/>
  <c r="F351" i="2"/>
  <c r="G351" i="2"/>
  <c r="C352" i="2"/>
  <c r="D352" i="2"/>
  <c r="E352" i="2"/>
  <c r="F352" i="2"/>
  <c r="G352" i="2"/>
  <c r="H352" i="2"/>
  <c r="I352" i="2"/>
  <c r="J352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AD356" i="2"/>
  <c r="AE356" i="2"/>
  <c r="AF356" i="2"/>
  <c r="AG356" i="2"/>
  <c r="AH356" i="2"/>
  <c r="AI356" i="2"/>
  <c r="AJ356" i="2"/>
  <c r="AK356" i="2"/>
  <c r="AL356" i="2"/>
  <c r="AM356" i="2"/>
  <c r="AN356" i="2"/>
  <c r="AO356" i="2"/>
  <c r="AP356" i="2"/>
  <c r="AQ356" i="2"/>
  <c r="AR356" i="2"/>
  <c r="AS356" i="2"/>
  <c r="AT356" i="2"/>
  <c r="AU356" i="2"/>
  <c r="AV356" i="2"/>
  <c r="AW356" i="2"/>
  <c r="AX356" i="2"/>
  <c r="AY356" i="2"/>
  <c r="AZ356" i="2"/>
  <c r="BA356" i="2"/>
  <c r="BB356" i="2"/>
  <c r="BC356" i="2"/>
  <c r="BD356" i="2"/>
  <c r="BE356" i="2"/>
  <c r="BF356" i="2"/>
  <c r="BG356" i="2"/>
  <c r="BH356" i="2"/>
  <c r="BI356" i="2"/>
  <c r="C357" i="2"/>
  <c r="D357" i="2"/>
  <c r="E357" i="2"/>
  <c r="F357" i="2"/>
  <c r="G357" i="2"/>
  <c r="H357" i="2"/>
  <c r="I357" i="2"/>
  <c r="J357" i="2"/>
  <c r="K357" i="2"/>
  <c r="L357" i="2"/>
  <c r="M357" i="2"/>
  <c r="C358" i="2"/>
  <c r="D358" i="2"/>
  <c r="E358" i="2"/>
  <c r="F358" i="2"/>
  <c r="G358" i="2"/>
  <c r="H358" i="2"/>
  <c r="I358" i="2"/>
  <c r="J358" i="2"/>
  <c r="K358" i="2"/>
  <c r="L358" i="2"/>
  <c r="M358" i="2"/>
  <c r="C359" i="2"/>
  <c r="D359" i="2"/>
  <c r="E359" i="2"/>
  <c r="F359" i="2"/>
  <c r="G359" i="2"/>
  <c r="H359" i="2"/>
  <c r="I359" i="2"/>
  <c r="J359" i="2"/>
  <c r="K359" i="2"/>
  <c r="L359" i="2"/>
  <c r="M359" i="2"/>
  <c r="C363" i="2"/>
  <c r="D363" i="2"/>
  <c r="E363" i="2"/>
  <c r="F363" i="2"/>
  <c r="G363" i="2"/>
  <c r="H363" i="2"/>
  <c r="I363" i="2"/>
  <c r="J363" i="2"/>
  <c r="K363" i="2"/>
  <c r="L363" i="2"/>
  <c r="M363" i="2"/>
  <c r="C364" i="2"/>
  <c r="D364" i="2"/>
  <c r="E364" i="2"/>
  <c r="F364" i="2"/>
  <c r="G364" i="2"/>
  <c r="H364" i="2"/>
  <c r="I364" i="2"/>
  <c r="J364" i="2"/>
  <c r="K364" i="2"/>
  <c r="L364" i="2"/>
  <c r="M364" i="2"/>
  <c r="C365" i="2"/>
  <c r="D365" i="2"/>
  <c r="E365" i="2"/>
  <c r="F365" i="2"/>
  <c r="G365" i="2"/>
  <c r="C366" i="2"/>
  <c r="D366" i="2"/>
  <c r="E366" i="2"/>
  <c r="F366" i="2"/>
  <c r="G366" i="2"/>
  <c r="H366" i="2"/>
  <c r="I366" i="2"/>
  <c r="J366" i="2"/>
  <c r="C367" i="2"/>
  <c r="D367" i="2"/>
  <c r="E367" i="2"/>
  <c r="F367" i="2"/>
  <c r="G367" i="2"/>
  <c r="H367" i="2"/>
  <c r="I367" i="2"/>
  <c r="J367" i="2"/>
  <c r="K367" i="2"/>
  <c r="L367" i="2"/>
  <c r="M367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R368" i="2"/>
  <c r="S368" i="2"/>
  <c r="T368" i="2"/>
  <c r="U368" i="2"/>
  <c r="V368" i="2"/>
  <c r="W368" i="2"/>
  <c r="X368" i="2"/>
  <c r="Y368" i="2"/>
  <c r="B320" i="2"/>
  <c r="B321" i="2"/>
  <c r="B322" i="2"/>
  <c r="B323" i="2"/>
  <c r="B324" i="2"/>
  <c r="B325" i="2"/>
  <c r="B327" i="2"/>
  <c r="B328" i="2"/>
  <c r="B329" i="2"/>
  <c r="B330" i="2"/>
  <c r="B331" i="2"/>
  <c r="B332" i="2"/>
  <c r="B333" i="2"/>
  <c r="B334" i="2"/>
  <c r="B336" i="2"/>
  <c r="B337" i="2"/>
  <c r="B338" i="2"/>
  <c r="B339" i="2"/>
  <c r="B340" i="2"/>
  <c r="B341" i="2"/>
  <c r="B342" i="2"/>
  <c r="B345" i="2"/>
  <c r="B346" i="2"/>
  <c r="B347" i="2"/>
  <c r="B350" i="2"/>
  <c r="B351" i="2"/>
  <c r="B352" i="2"/>
  <c r="B353" i="2"/>
  <c r="B354" i="2"/>
  <c r="B357" i="2"/>
  <c r="B358" i="2"/>
  <c r="B359" i="2"/>
  <c r="B363" i="2"/>
  <c r="B364" i="2"/>
  <c r="B365" i="2"/>
  <c r="B366" i="2"/>
  <c r="B367" i="2"/>
  <c r="B368" i="2"/>
  <c r="J261" i="2"/>
  <c r="O262" i="2"/>
  <c r="C293" i="2"/>
  <c r="N294" i="2"/>
  <c r="H296" i="2"/>
  <c r="C305" i="2"/>
  <c r="D306" i="2"/>
  <c r="E307" i="2"/>
  <c r="C199" i="2"/>
  <c r="C260" i="2" s="1"/>
  <c r="D199" i="2"/>
  <c r="D260" i="2" s="1"/>
  <c r="E199" i="2"/>
  <c r="E260" i="2" s="1"/>
  <c r="F199" i="2"/>
  <c r="F260" i="2" s="1"/>
  <c r="G199" i="2"/>
  <c r="G260" i="2" s="1"/>
  <c r="C200" i="2"/>
  <c r="C261" i="2" s="1"/>
  <c r="D200" i="2"/>
  <c r="D261" i="2" s="1"/>
  <c r="E200" i="2"/>
  <c r="E261" i="2" s="1"/>
  <c r="F200" i="2"/>
  <c r="F261" i="2" s="1"/>
  <c r="G200" i="2"/>
  <c r="G261" i="2" s="1"/>
  <c r="H200" i="2"/>
  <c r="H261" i="2" s="1"/>
  <c r="I200" i="2"/>
  <c r="I261" i="2" s="1"/>
  <c r="J200" i="2"/>
  <c r="K200" i="2"/>
  <c r="K261" i="2" s="1"/>
  <c r="L200" i="2"/>
  <c r="L261" i="2" s="1"/>
  <c r="M200" i="2"/>
  <c r="M261" i="2" s="1"/>
  <c r="C201" i="2"/>
  <c r="C262" i="2" s="1"/>
  <c r="D201" i="2"/>
  <c r="D262" i="2" s="1"/>
  <c r="E201" i="2"/>
  <c r="E262" i="2" s="1"/>
  <c r="F201" i="2"/>
  <c r="F262" i="2" s="1"/>
  <c r="G201" i="2"/>
  <c r="G262" i="2" s="1"/>
  <c r="H201" i="2"/>
  <c r="H262" i="2" s="1"/>
  <c r="I201" i="2"/>
  <c r="I262" i="2" s="1"/>
  <c r="J201" i="2"/>
  <c r="J262" i="2" s="1"/>
  <c r="K201" i="2"/>
  <c r="K262" i="2" s="1"/>
  <c r="L201" i="2"/>
  <c r="L262" i="2" s="1"/>
  <c r="M201" i="2"/>
  <c r="M262" i="2" s="1"/>
  <c r="N201" i="2"/>
  <c r="N262" i="2" s="1"/>
  <c r="O201" i="2"/>
  <c r="P201" i="2"/>
  <c r="P262" i="2" s="1"/>
  <c r="Q201" i="2"/>
  <c r="Q262" i="2" s="1"/>
  <c r="R201" i="2"/>
  <c r="R262" i="2" s="1"/>
  <c r="S201" i="2"/>
  <c r="S262" i="2" s="1"/>
  <c r="T201" i="2"/>
  <c r="T262" i="2" s="1"/>
  <c r="U201" i="2"/>
  <c r="U262" i="2" s="1"/>
  <c r="V201" i="2"/>
  <c r="V262" i="2" s="1"/>
  <c r="W201" i="2"/>
  <c r="W262" i="2" s="1"/>
  <c r="X201" i="2"/>
  <c r="X262" i="2" s="1"/>
  <c r="Y201" i="2"/>
  <c r="Y262" i="2" s="1"/>
  <c r="C202" i="2"/>
  <c r="C263" i="2" s="1"/>
  <c r="D202" i="2"/>
  <c r="D263" i="2" s="1"/>
  <c r="E202" i="2"/>
  <c r="E263" i="2" s="1"/>
  <c r="F202" i="2"/>
  <c r="F263" i="2" s="1"/>
  <c r="G202" i="2"/>
  <c r="G263" i="2" s="1"/>
  <c r="H202" i="2"/>
  <c r="H263" i="2" s="1"/>
  <c r="I202" i="2"/>
  <c r="I263" i="2" s="1"/>
  <c r="J202" i="2"/>
  <c r="J263" i="2" s="1"/>
  <c r="K202" i="2"/>
  <c r="K263" i="2" s="1"/>
  <c r="L202" i="2"/>
  <c r="L263" i="2" s="1"/>
  <c r="M202" i="2"/>
  <c r="M263" i="2" s="1"/>
  <c r="N202" i="2"/>
  <c r="N263" i="2" s="1"/>
  <c r="O202" i="2"/>
  <c r="O263" i="2" s="1"/>
  <c r="P202" i="2"/>
  <c r="P263" i="2" s="1"/>
  <c r="Q202" i="2"/>
  <c r="Q263" i="2" s="1"/>
  <c r="R202" i="2"/>
  <c r="R263" i="2" s="1"/>
  <c r="S202" i="2"/>
  <c r="S263" i="2" s="1"/>
  <c r="T202" i="2"/>
  <c r="T263" i="2" s="1"/>
  <c r="U202" i="2"/>
  <c r="U263" i="2" s="1"/>
  <c r="V202" i="2"/>
  <c r="V263" i="2" s="1"/>
  <c r="W202" i="2"/>
  <c r="W263" i="2" s="1"/>
  <c r="X202" i="2"/>
  <c r="X263" i="2" s="1"/>
  <c r="Y202" i="2"/>
  <c r="Y263" i="2" s="1"/>
  <c r="Z202" i="2"/>
  <c r="Z263" i="2" s="1"/>
  <c r="AA202" i="2"/>
  <c r="AA263" i="2" s="1"/>
  <c r="AB202" i="2"/>
  <c r="AB263" i="2" s="1"/>
  <c r="AC202" i="2"/>
  <c r="AC263" i="2" s="1"/>
  <c r="AD202" i="2"/>
  <c r="AD263" i="2" s="1"/>
  <c r="AE202" i="2"/>
  <c r="AE263" i="2" s="1"/>
  <c r="AF202" i="2"/>
  <c r="AF263" i="2" s="1"/>
  <c r="AG202" i="2"/>
  <c r="AG263" i="2" s="1"/>
  <c r="AH202" i="2"/>
  <c r="AH263" i="2" s="1"/>
  <c r="AI202" i="2"/>
  <c r="AI263" i="2" s="1"/>
  <c r="AJ202" i="2"/>
  <c r="AJ263" i="2" s="1"/>
  <c r="AK202" i="2"/>
  <c r="AK263" i="2" s="1"/>
  <c r="C203" i="2"/>
  <c r="C264" i="2" s="1"/>
  <c r="D203" i="2"/>
  <c r="D264" i="2" s="1"/>
  <c r="E203" i="2"/>
  <c r="E264" i="2" s="1"/>
  <c r="F203" i="2"/>
  <c r="F264" i="2" s="1"/>
  <c r="G203" i="2"/>
  <c r="G264" i="2" s="1"/>
  <c r="H203" i="2"/>
  <c r="H264" i="2" s="1"/>
  <c r="I203" i="2"/>
  <c r="I264" i="2" s="1"/>
  <c r="J203" i="2"/>
  <c r="J264" i="2" s="1"/>
  <c r="K203" i="2"/>
  <c r="K264" i="2" s="1"/>
  <c r="L203" i="2"/>
  <c r="L264" i="2" s="1"/>
  <c r="M203" i="2"/>
  <c r="M264" i="2" s="1"/>
  <c r="N203" i="2"/>
  <c r="N264" i="2" s="1"/>
  <c r="O203" i="2"/>
  <c r="O264" i="2" s="1"/>
  <c r="P203" i="2"/>
  <c r="P264" i="2" s="1"/>
  <c r="Q203" i="2"/>
  <c r="Q264" i="2" s="1"/>
  <c r="R203" i="2"/>
  <c r="R264" i="2" s="1"/>
  <c r="S203" i="2"/>
  <c r="S264" i="2" s="1"/>
  <c r="T203" i="2"/>
  <c r="T264" i="2" s="1"/>
  <c r="U203" i="2"/>
  <c r="U264" i="2" s="1"/>
  <c r="V203" i="2"/>
  <c r="V264" i="2" s="1"/>
  <c r="W203" i="2"/>
  <c r="W264" i="2" s="1"/>
  <c r="X203" i="2"/>
  <c r="X264" i="2" s="1"/>
  <c r="Y203" i="2"/>
  <c r="Y264" i="2" s="1"/>
  <c r="Z203" i="2"/>
  <c r="Z264" i="2" s="1"/>
  <c r="AA203" i="2"/>
  <c r="AA264" i="2" s="1"/>
  <c r="AB203" i="2"/>
  <c r="AB264" i="2" s="1"/>
  <c r="AC203" i="2"/>
  <c r="AC264" i="2" s="1"/>
  <c r="AD203" i="2"/>
  <c r="AD264" i="2" s="1"/>
  <c r="AE203" i="2"/>
  <c r="AE264" i="2" s="1"/>
  <c r="AF203" i="2"/>
  <c r="AF264" i="2" s="1"/>
  <c r="AG203" i="2"/>
  <c r="AG264" i="2" s="1"/>
  <c r="AH203" i="2"/>
  <c r="AH264" i="2" s="1"/>
  <c r="AI203" i="2"/>
  <c r="AI264" i="2" s="1"/>
  <c r="AJ203" i="2"/>
  <c r="AJ264" i="2" s="1"/>
  <c r="AK203" i="2"/>
  <c r="AK264" i="2" s="1"/>
  <c r="AL203" i="2"/>
  <c r="AL264" i="2" s="1"/>
  <c r="AM203" i="2"/>
  <c r="AM264" i="2" s="1"/>
  <c r="AN203" i="2"/>
  <c r="AN264" i="2" s="1"/>
  <c r="AO203" i="2"/>
  <c r="AO264" i="2" s="1"/>
  <c r="AP203" i="2"/>
  <c r="AP264" i="2" s="1"/>
  <c r="AQ203" i="2"/>
  <c r="AQ264" i="2" s="1"/>
  <c r="AR203" i="2"/>
  <c r="AR264" i="2" s="1"/>
  <c r="AS203" i="2"/>
  <c r="AS264" i="2" s="1"/>
  <c r="AT203" i="2"/>
  <c r="AT264" i="2" s="1"/>
  <c r="AU203" i="2"/>
  <c r="AU264" i="2" s="1"/>
  <c r="AV203" i="2"/>
  <c r="AV264" i="2" s="1"/>
  <c r="AW203" i="2"/>
  <c r="AW264" i="2" s="1"/>
  <c r="C206" i="2"/>
  <c r="C267" i="2" s="1"/>
  <c r="D206" i="2"/>
  <c r="D267" i="2" s="1"/>
  <c r="C207" i="2"/>
  <c r="C268" i="2" s="1"/>
  <c r="D207" i="2"/>
  <c r="D268" i="2" s="1"/>
  <c r="E207" i="2"/>
  <c r="E268" i="2" s="1"/>
  <c r="F207" i="2"/>
  <c r="F268" i="2" s="1"/>
  <c r="G207" i="2"/>
  <c r="G268" i="2" s="1"/>
  <c r="C208" i="2"/>
  <c r="C269" i="2" s="1"/>
  <c r="D208" i="2"/>
  <c r="D269" i="2" s="1"/>
  <c r="E208" i="2"/>
  <c r="E269" i="2" s="1"/>
  <c r="F208" i="2"/>
  <c r="F269" i="2" s="1"/>
  <c r="G208" i="2"/>
  <c r="G269" i="2" s="1"/>
  <c r="H208" i="2"/>
  <c r="H269" i="2" s="1"/>
  <c r="I208" i="2"/>
  <c r="I269" i="2" s="1"/>
  <c r="J208" i="2"/>
  <c r="J269" i="2" s="1"/>
  <c r="K208" i="2"/>
  <c r="K269" i="2" s="1"/>
  <c r="L208" i="2"/>
  <c r="L269" i="2" s="1"/>
  <c r="M208" i="2"/>
  <c r="M269" i="2" s="1"/>
  <c r="C209" i="2"/>
  <c r="C270" i="2" s="1"/>
  <c r="D209" i="2"/>
  <c r="D270" i="2" s="1"/>
  <c r="E209" i="2"/>
  <c r="E270" i="2" s="1"/>
  <c r="F209" i="2"/>
  <c r="F270" i="2" s="1"/>
  <c r="G209" i="2"/>
  <c r="G270" i="2" s="1"/>
  <c r="H209" i="2"/>
  <c r="H270" i="2" s="1"/>
  <c r="I209" i="2"/>
  <c r="I270" i="2" s="1"/>
  <c r="J209" i="2"/>
  <c r="J270" i="2" s="1"/>
  <c r="K209" i="2"/>
  <c r="K270" i="2" s="1"/>
  <c r="L209" i="2"/>
  <c r="L270" i="2" s="1"/>
  <c r="M209" i="2"/>
  <c r="M270" i="2" s="1"/>
  <c r="C211" i="2"/>
  <c r="C272" i="2" s="1"/>
  <c r="D211" i="2"/>
  <c r="D272" i="2" s="1"/>
  <c r="E211" i="2"/>
  <c r="E272" i="2" s="1"/>
  <c r="F211" i="2"/>
  <c r="F272" i="2" s="1"/>
  <c r="G211" i="2"/>
  <c r="G272" i="2" s="1"/>
  <c r="H211" i="2"/>
  <c r="H272" i="2" s="1"/>
  <c r="I211" i="2"/>
  <c r="I272" i="2" s="1"/>
  <c r="J211" i="2"/>
  <c r="J272" i="2" s="1"/>
  <c r="K211" i="2"/>
  <c r="K272" i="2" s="1"/>
  <c r="L211" i="2"/>
  <c r="L272" i="2" s="1"/>
  <c r="M211" i="2"/>
  <c r="M272" i="2" s="1"/>
  <c r="N211" i="2"/>
  <c r="N272" i="2" s="1"/>
  <c r="O211" i="2"/>
  <c r="O272" i="2" s="1"/>
  <c r="P211" i="2"/>
  <c r="P272" i="2" s="1"/>
  <c r="Q211" i="2"/>
  <c r="Q272" i="2" s="1"/>
  <c r="R211" i="2"/>
  <c r="R272" i="2" s="1"/>
  <c r="S211" i="2"/>
  <c r="S272" i="2" s="1"/>
  <c r="T211" i="2"/>
  <c r="T272" i="2" s="1"/>
  <c r="U211" i="2"/>
  <c r="U272" i="2" s="1"/>
  <c r="V211" i="2"/>
  <c r="V272" i="2" s="1"/>
  <c r="W211" i="2"/>
  <c r="W272" i="2" s="1"/>
  <c r="X211" i="2"/>
  <c r="X272" i="2" s="1"/>
  <c r="Y211" i="2"/>
  <c r="Y272" i="2" s="1"/>
  <c r="C212" i="2"/>
  <c r="C273" i="2" s="1"/>
  <c r="D212" i="2"/>
  <c r="D273" i="2" s="1"/>
  <c r="E212" i="2"/>
  <c r="E273" i="2" s="1"/>
  <c r="F212" i="2"/>
  <c r="F273" i="2" s="1"/>
  <c r="G212" i="2"/>
  <c r="G273" i="2" s="1"/>
  <c r="H212" i="2"/>
  <c r="H273" i="2" s="1"/>
  <c r="I212" i="2"/>
  <c r="I273" i="2" s="1"/>
  <c r="J212" i="2"/>
  <c r="J273" i="2" s="1"/>
  <c r="K212" i="2"/>
  <c r="K273" i="2" s="1"/>
  <c r="L212" i="2"/>
  <c r="L273" i="2" s="1"/>
  <c r="M212" i="2"/>
  <c r="M273" i="2" s="1"/>
  <c r="N212" i="2"/>
  <c r="N273" i="2" s="1"/>
  <c r="O212" i="2"/>
  <c r="O273" i="2" s="1"/>
  <c r="P212" i="2"/>
  <c r="P273" i="2" s="1"/>
  <c r="Q212" i="2"/>
  <c r="Q273" i="2" s="1"/>
  <c r="R212" i="2"/>
  <c r="R273" i="2" s="1"/>
  <c r="S212" i="2"/>
  <c r="S273" i="2" s="1"/>
  <c r="T212" i="2"/>
  <c r="T273" i="2" s="1"/>
  <c r="U212" i="2"/>
  <c r="U273" i="2" s="1"/>
  <c r="V212" i="2"/>
  <c r="V273" i="2" s="1"/>
  <c r="W212" i="2"/>
  <c r="W273" i="2" s="1"/>
  <c r="X212" i="2"/>
  <c r="X273" i="2" s="1"/>
  <c r="Y212" i="2"/>
  <c r="Y273" i="2" s="1"/>
  <c r="Z212" i="2"/>
  <c r="Z273" i="2" s="1"/>
  <c r="AA212" i="2"/>
  <c r="AA273" i="2" s="1"/>
  <c r="AB212" i="2"/>
  <c r="AB273" i="2" s="1"/>
  <c r="AC212" i="2"/>
  <c r="AC273" i="2" s="1"/>
  <c r="AD212" i="2"/>
  <c r="AD273" i="2" s="1"/>
  <c r="AE212" i="2"/>
  <c r="AE273" i="2" s="1"/>
  <c r="AF212" i="2"/>
  <c r="AF273" i="2" s="1"/>
  <c r="AG212" i="2"/>
  <c r="AG273" i="2" s="1"/>
  <c r="AH212" i="2"/>
  <c r="AH273" i="2" s="1"/>
  <c r="AI212" i="2"/>
  <c r="AI273" i="2" s="1"/>
  <c r="AJ212" i="2"/>
  <c r="AJ273" i="2" s="1"/>
  <c r="AK212" i="2"/>
  <c r="AK273" i="2" s="1"/>
  <c r="C213" i="2"/>
  <c r="C274" i="2" s="1"/>
  <c r="D213" i="2"/>
  <c r="D274" i="2" s="1"/>
  <c r="E213" i="2"/>
  <c r="E274" i="2" s="1"/>
  <c r="F213" i="2"/>
  <c r="F274" i="2" s="1"/>
  <c r="G213" i="2"/>
  <c r="G274" i="2" s="1"/>
  <c r="H213" i="2"/>
  <c r="H274" i="2" s="1"/>
  <c r="I213" i="2"/>
  <c r="I274" i="2" s="1"/>
  <c r="J213" i="2"/>
  <c r="J274" i="2" s="1"/>
  <c r="K213" i="2"/>
  <c r="K274" i="2" s="1"/>
  <c r="L213" i="2"/>
  <c r="L274" i="2" s="1"/>
  <c r="M213" i="2"/>
  <c r="M274" i="2" s="1"/>
  <c r="N213" i="2"/>
  <c r="N274" i="2" s="1"/>
  <c r="O213" i="2"/>
  <c r="O274" i="2" s="1"/>
  <c r="P213" i="2"/>
  <c r="P274" i="2" s="1"/>
  <c r="Q213" i="2"/>
  <c r="Q274" i="2" s="1"/>
  <c r="R213" i="2"/>
  <c r="R274" i="2" s="1"/>
  <c r="S213" i="2"/>
  <c r="S274" i="2" s="1"/>
  <c r="T213" i="2"/>
  <c r="T274" i="2" s="1"/>
  <c r="U213" i="2"/>
  <c r="U274" i="2" s="1"/>
  <c r="V213" i="2"/>
  <c r="V274" i="2" s="1"/>
  <c r="W213" i="2"/>
  <c r="W274" i="2" s="1"/>
  <c r="X213" i="2"/>
  <c r="X274" i="2" s="1"/>
  <c r="Y213" i="2"/>
  <c r="Y274" i="2" s="1"/>
  <c r="Z213" i="2"/>
  <c r="Z274" i="2" s="1"/>
  <c r="AA213" i="2"/>
  <c r="AA274" i="2" s="1"/>
  <c r="AB213" i="2"/>
  <c r="AB274" i="2" s="1"/>
  <c r="AC213" i="2"/>
  <c r="AC274" i="2" s="1"/>
  <c r="AD213" i="2"/>
  <c r="AD274" i="2" s="1"/>
  <c r="AE213" i="2"/>
  <c r="AE274" i="2" s="1"/>
  <c r="AF213" i="2"/>
  <c r="AF274" i="2" s="1"/>
  <c r="AG213" i="2"/>
  <c r="AG274" i="2" s="1"/>
  <c r="AH213" i="2"/>
  <c r="AH274" i="2" s="1"/>
  <c r="AI213" i="2"/>
  <c r="AI274" i="2" s="1"/>
  <c r="AJ213" i="2"/>
  <c r="AJ274" i="2" s="1"/>
  <c r="AK213" i="2"/>
  <c r="AK274" i="2" s="1"/>
  <c r="AL213" i="2"/>
  <c r="AL274" i="2" s="1"/>
  <c r="AM213" i="2"/>
  <c r="AM274" i="2" s="1"/>
  <c r="AN213" i="2"/>
  <c r="AN274" i="2" s="1"/>
  <c r="AO213" i="2"/>
  <c r="AO274" i="2" s="1"/>
  <c r="AP213" i="2"/>
  <c r="AP274" i="2" s="1"/>
  <c r="AQ213" i="2"/>
  <c r="AQ274" i="2" s="1"/>
  <c r="AR213" i="2"/>
  <c r="AR274" i="2" s="1"/>
  <c r="AS213" i="2"/>
  <c r="AS274" i="2" s="1"/>
  <c r="AT213" i="2"/>
  <c r="AT274" i="2" s="1"/>
  <c r="AU213" i="2"/>
  <c r="AU274" i="2" s="1"/>
  <c r="AV213" i="2"/>
  <c r="AV274" i="2" s="1"/>
  <c r="AW213" i="2"/>
  <c r="AW274" i="2" s="1"/>
  <c r="T221" i="2"/>
  <c r="T282" i="2" s="1"/>
  <c r="C224" i="2"/>
  <c r="C285" i="2" s="1"/>
  <c r="D224" i="2"/>
  <c r="D285" i="2" s="1"/>
  <c r="E224" i="2"/>
  <c r="E285" i="2" s="1"/>
  <c r="F224" i="2"/>
  <c r="F285" i="2" s="1"/>
  <c r="G224" i="2"/>
  <c r="G285" i="2" s="1"/>
  <c r="C225" i="2"/>
  <c r="C286" i="2" s="1"/>
  <c r="D225" i="2"/>
  <c r="D286" i="2" s="1"/>
  <c r="E225" i="2"/>
  <c r="E286" i="2" s="1"/>
  <c r="F225" i="2"/>
  <c r="F286" i="2" s="1"/>
  <c r="G225" i="2"/>
  <c r="G286" i="2" s="1"/>
  <c r="H225" i="2"/>
  <c r="H286" i="2" s="1"/>
  <c r="I225" i="2"/>
  <c r="I286" i="2" s="1"/>
  <c r="J225" i="2"/>
  <c r="J286" i="2" s="1"/>
  <c r="K225" i="2"/>
  <c r="K286" i="2" s="1"/>
  <c r="L225" i="2"/>
  <c r="L286" i="2" s="1"/>
  <c r="M225" i="2"/>
  <c r="M286" i="2" s="1"/>
  <c r="N225" i="2"/>
  <c r="N286" i="2" s="1"/>
  <c r="O225" i="2"/>
  <c r="O286" i="2" s="1"/>
  <c r="P225" i="2"/>
  <c r="P286" i="2" s="1"/>
  <c r="Q225" i="2"/>
  <c r="Q286" i="2" s="1"/>
  <c r="R225" i="2"/>
  <c r="R286" i="2" s="1"/>
  <c r="S225" i="2"/>
  <c r="S286" i="2" s="1"/>
  <c r="T225" i="2"/>
  <c r="T286" i="2" s="1"/>
  <c r="U225" i="2"/>
  <c r="U286" i="2" s="1"/>
  <c r="V225" i="2"/>
  <c r="V286" i="2" s="1"/>
  <c r="W225" i="2"/>
  <c r="W286" i="2" s="1"/>
  <c r="X225" i="2"/>
  <c r="X286" i="2" s="1"/>
  <c r="Y225" i="2"/>
  <c r="Y286" i="2" s="1"/>
  <c r="C226" i="2"/>
  <c r="C287" i="2" s="1"/>
  <c r="D226" i="2"/>
  <c r="D287" i="2" s="1"/>
  <c r="E226" i="2"/>
  <c r="E287" i="2" s="1"/>
  <c r="F226" i="2"/>
  <c r="F287" i="2" s="1"/>
  <c r="G226" i="2"/>
  <c r="G287" i="2" s="1"/>
  <c r="H226" i="2"/>
  <c r="H287" i="2" s="1"/>
  <c r="I226" i="2"/>
  <c r="I287" i="2" s="1"/>
  <c r="J226" i="2"/>
  <c r="J287" i="2" s="1"/>
  <c r="K226" i="2"/>
  <c r="K287" i="2" s="1"/>
  <c r="L226" i="2"/>
  <c r="L287" i="2" s="1"/>
  <c r="M226" i="2"/>
  <c r="M287" i="2" s="1"/>
  <c r="N226" i="2"/>
  <c r="N287" i="2" s="1"/>
  <c r="O226" i="2"/>
  <c r="O287" i="2" s="1"/>
  <c r="P226" i="2"/>
  <c r="P287" i="2" s="1"/>
  <c r="Q226" i="2"/>
  <c r="Q287" i="2" s="1"/>
  <c r="R226" i="2"/>
  <c r="R287" i="2" s="1"/>
  <c r="S226" i="2"/>
  <c r="S287" i="2" s="1"/>
  <c r="T226" i="2"/>
  <c r="T287" i="2" s="1"/>
  <c r="U226" i="2"/>
  <c r="U287" i="2" s="1"/>
  <c r="V226" i="2"/>
  <c r="V287" i="2" s="1"/>
  <c r="W226" i="2"/>
  <c r="W287" i="2" s="1"/>
  <c r="X226" i="2"/>
  <c r="X287" i="2" s="1"/>
  <c r="Y226" i="2"/>
  <c r="Y287" i="2" s="1"/>
  <c r="C229" i="2"/>
  <c r="C290" i="2" s="1"/>
  <c r="D229" i="2"/>
  <c r="D290" i="2" s="1"/>
  <c r="E229" i="2"/>
  <c r="E290" i="2" s="1"/>
  <c r="F229" i="2"/>
  <c r="F290" i="2" s="1"/>
  <c r="G229" i="2"/>
  <c r="G290" i="2" s="1"/>
  <c r="H229" i="2"/>
  <c r="H290" i="2" s="1"/>
  <c r="I229" i="2"/>
  <c r="I290" i="2" s="1"/>
  <c r="J229" i="2"/>
  <c r="J290" i="2" s="1"/>
  <c r="K229" i="2"/>
  <c r="K290" i="2" s="1"/>
  <c r="L229" i="2"/>
  <c r="L290" i="2" s="1"/>
  <c r="M229" i="2"/>
  <c r="M290" i="2" s="1"/>
  <c r="C230" i="2"/>
  <c r="C291" i="2" s="1"/>
  <c r="D230" i="2"/>
  <c r="D291" i="2" s="1"/>
  <c r="E230" i="2"/>
  <c r="E291" i="2" s="1"/>
  <c r="F230" i="2"/>
  <c r="F291" i="2" s="1"/>
  <c r="G230" i="2"/>
  <c r="G291" i="2" s="1"/>
  <c r="C231" i="2"/>
  <c r="C292" i="2" s="1"/>
  <c r="D231" i="2"/>
  <c r="D292" i="2" s="1"/>
  <c r="E231" i="2"/>
  <c r="E292" i="2" s="1"/>
  <c r="F231" i="2"/>
  <c r="F292" i="2" s="1"/>
  <c r="G231" i="2"/>
  <c r="G292" i="2" s="1"/>
  <c r="H231" i="2"/>
  <c r="H292" i="2" s="1"/>
  <c r="I231" i="2"/>
  <c r="I292" i="2" s="1"/>
  <c r="J231" i="2"/>
  <c r="J292" i="2" s="1"/>
  <c r="C232" i="2"/>
  <c r="D232" i="2"/>
  <c r="D293" i="2" s="1"/>
  <c r="E232" i="2"/>
  <c r="E293" i="2" s="1"/>
  <c r="F232" i="2"/>
  <c r="F293" i="2" s="1"/>
  <c r="G232" i="2"/>
  <c r="G293" i="2" s="1"/>
  <c r="H232" i="2"/>
  <c r="H293" i="2" s="1"/>
  <c r="I232" i="2"/>
  <c r="I293" i="2" s="1"/>
  <c r="J232" i="2"/>
  <c r="J293" i="2" s="1"/>
  <c r="K232" i="2"/>
  <c r="K293" i="2" s="1"/>
  <c r="L232" i="2"/>
  <c r="L293" i="2" s="1"/>
  <c r="M232" i="2"/>
  <c r="M293" i="2" s="1"/>
  <c r="N232" i="2"/>
  <c r="N293" i="2" s="1"/>
  <c r="O232" i="2"/>
  <c r="O293" i="2" s="1"/>
  <c r="P232" i="2"/>
  <c r="P293" i="2" s="1"/>
  <c r="C233" i="2"/>
  <c r="C294" i="2" s="1"/>
  <c r="D233" i="2"/>
  <c r="D294" i="2" s="1"/>
  <c r="E233" i="2"/>
  <c r="E294" i="2" s="1"/>
  <c r="F233" i="2"/>
  <c r="F294" i="2" s="1"/>
  <c r="G233" i="2"/>
  <c r="G294" i="2" s="1"/>
  <c r="H233" i="2"/>
  <c r="H294" i="2" s="1"/>
  <c r="I233" i="2"/>
  <c r="I294" i="2" s="1"/>
  <c r="J233" i="2"/>
  <c r="J294" i="2" s="1"/>
  <c r="K233" i="2"/>
  <c r="K294" i="2" s="1"/>
  <c r="L233" i="2"/>
  <c r="L294" i="2" s="1"/>
  <c r="M233" i="2"/>
  <c r="M294" i="2" s="1"/>
  <c r="N233" i="2"/>
  <c r="O233" i="2"/>
  <c r="O294" i="2" s="1"/>
  <c r="P233" i="2"/>
  <c r="P294" i="2" s="1"/>
  <c r="Q233" i="2"/>
  <c r="Q294" i="2" s="1"/>
  <c r="R233" i="2"/>
  <c r="R294" i="2" s="1"/>
  <c r="S233" i="2"/>
  <c r="S294" i="2" s="1"/>
  <c r="T233" i="2"/>
  <c r="T294" i="2" s="1"/>
  <c r="U233" i="2"/>
  <c r="U294" i="2" s="1"/>
  <c r="V233" i="2"/>
  <c r="V294" i="2" s="1"/>
  <c r="W233" i="2"/>
  <c r="W294" i="2" s="1"/>
  <c r="X233" i="2"/>
  <c r="X294" i="2" s="1"/>
  <c r="Y233" i="2"/>
  <c r="Y294" i="2" s="1"/>
  <c r="E235" i="2"/>
  <c r="E296" i="2" s="1"/>
  <c r="F235" i="2"/>
  <c r="F296" i="2" s="1"/>
  <c r="G235" i="2"/>
  <c r="G296" i="2" s="1"/>
  <c r="H235" i="2"/>
  <c r="I235" i="2"/>
  <c r="I296" i="2" s="1"/>
  <c r="J235" i="2"/>
  <c r="J296" i="2" s="1"/>
  <c r="K235" i="2"/>
  <c r="K296" i="2" s="1"/>
  <c r="L235" i="2"/>
  <c r="L296" i="2" s="1"/>
  <c r="M235" i="2"/>
  <c r="M296" i="2" s="1"/>
  <c r="N235" i="2"/>
  <c r="N296" i="2" s="1"/>
  <c r="O235" i="2"/>
  <c r="O296" i="2" s="1"/>
  <c r="P235" i="2"/>
  <c r="P296" i="2" s="1"/>
  <c r="Q235" i="2"/>
  <c r="Q296" i="2" s="1"/>
  <c r="R235" i="2"/>
  <c r="R296" i="2" s="1"/>
  <c r="S235" i="2"/>
  <c r="S296" i="2" s="1"/>
  <c r="T235" i="2"/>
  <c r="T296" i="2" s="1"/>
  <c r="U235" i="2"/>
  <c r="U296" i="2" s="1"/>
  <c r="V235" i="2"/>
  <c r="V296" i="2" s="1"/>
  <c r="W235" i="2"/>
  <c r="W296" i="2" s="1"/>
  <c r="X235" i="2"/>
  <c r="X296" i="2" s="1"/>
  <c r="Y235" i="2"/>
  <c r="Y296" i="2" s="1"/>
  <c r="Z235" i="2"/>
  <c r="Z296" i="2" s="1"/>
  <c r="AA235" i="2"/>
  <c r="AA296" i="2" s="1"/>
  <c r="AB235" i="2"/>
  <c r="AB296" i="2" s="1"/>
  <c r="AC235" i="2"/>
  <c r="AC296" i="2" s="1"/>
  <c r="AD235" i="2"/>
  <c r="AD296" i="2" s="1"/>
  <c r="AE235" i="2"/>
  <c r="AE296" i="2" s="1"/>
  <c r="AF235" i="2"/>
  <c r="AF296" i="2" s="1"/>
  <c r="AG235" i="2"/>
  <c r="AG296" i="2" s="1"/>
  <c r="AH235" i="2"/>
  <c r="AH296" i="2" s="1"/>
  <c r="AI235" i="2"/>
  <c r="AI296" i="2" s="1"/>
  <c r="AJ235" i="2"/>
  <c r="AJ296" i="2" s="1"/>
  <c r="AL235" i="2"/>
  <c r="AL296" i="2" s="1"/>
  <c r="AM235" i="2"/>
  <c r="AM296" i="2" s="1"/>
  <c r="AN235" i="2"/>
  <c r="AN296" i="2" s="1"/>
  <c r="AO235" i="2"/>
  <c r="AO296" i="2" s="1"/>
  <c r="AP235" i="2"/>
  <c r="AP296" i="2" s="1"/>
  <c r="AQ235" i="2"/>
  <c r="AQ296" i="2" s="1"/>
  <c r="AR235" i="2"/>
  <c r="AR296" i="2" s="1"/>
  <c r="AS235" i="2"/>
  <c r="AS296" i="2" s="1"/>
  <c r="AT235" i="2"/>
  <c r="AT296" i="2" s="1"/>
  <c r="AU235" i="2"/>
  <c r="AU296" i="2" s="1"/>
  <c r="AV235" i="2"/>
  <c r="AV296" i="2" s="1"/>
  <c r="AX235" i="2"/>
  <c r="AX296" i="2" s="1"/>
  <c r="AY235" i="2"/>
  <c r="AY296" i="2" s="1"/>
  <c r="AZ235" i="2"/>
  <c r="AZ296" i="2" s="1"/>
  <c r="BA235" i="2"/>
  <c r="BA296" i="2" s="1"/>
  <c r="BB235" i="2"/>
  <c r="BB296" i="2" s="1"/>
  <c r="BC235" i="2"/>
  <c r="BC296" i="2" s="1"/>
  <c r="BD235" i="2"/>
  <c r="BD296" i="2" s="1"/>
  <c r="BE235" i="2"/>
  <c r="BE296" i="2" s="1"/>
  <c r="BF235" i="2"/>
  <c r="BF296" i="2" s="1"/>
  <c r="BG235" i="2"/>
  <c r="BG296" i="2" s="1"/>
  <c r="BH235" i="2"/>
  <c r="BH296" i="2" s="1"/>
  <c r="C236" i="2"/>
  <c r="C297" i="2" s="1"/>
  <c r="D236" i="2"/>
  <c r="D297" i="2" s="1"/>
  <c r="E236" i="2"/>
  <c r="E297" i="2" s="1"/>
  <c r="F236" i="2"/>
  <c r="F297" i="2" s="1"/>
  <c r="G236" i="2"/>
  <c r="G297" i="2" s="1"/>
  <c r="H236" i="2"/>
  <c r="H297" i="2" s="1"/>
  <c r="I236" i="2"/>
  <c r="I297" i="2" s="1"/>
  <c r="J236" i="2"/>
  <c r="J297" i="2" s="1"/>
  <c r="K236" i="2"/>
  <c r="K297" i="2" s="1"/>
  <c r="L236" i="2"/>
  <c r="L297" i="2" s="1"/>
  <c r="M236" i="2"/>
  <c r="M297" i="2" s="1"/>
  <c r="C237" i="2"/>
  <c r="C298" i="2" s="1"/>
  <c r="D237" i="2"/>
  <c r="D298" i="2" s="1"/>
  <c r="E237" i="2"/>
  <c r="E298" i="2" s="1"/>
  <c r="F237" i="2"/>
  <c r="F298" i="2" s="1"/>
  <c r="G237" i="2"/>
  <c r="G298" i="2" s="1"/>
  <c r="H237" i="2"/>
  <c r="H298" i="2" s="1"/>
  <c r="I237" i="2"/>
  <c r="I298" i="2" s="1"/>
  <c r="J237" i="2"/>
  <c r="J298" i="2" s="1"/>
  <c r="K237" i="2"/>
  <c r="K298" i="2" s="1"/>
  <c r="L237" i="2"/>
  <c r="L298" i="2" s="1"/>
  <c r="M237" i="2"/>
  <c r="M298" i="2" s="1"/>
  <c r="C238" i="2"/>
  <c r="C299" i="2" s="1"/>
  <c r="D238" i="2"/>
  <c r="D299" i="2" s="1"/>
  <c r="E238" i="2"/>
  <c r="E299" i="2" s="1"/>
  <c r="F238" i="2"/>
  <c r="F299" i="2" s="1"/>
  <c r="G238" i="2"/>
  <c r="G299" i="2" s="1"/>
  <c r="H238" i="2"/>
  <c r="H299" i="2" s="1"/>
  <c r="I238" i="2"/>
  <c r="I299" i="2" s="1"/>
  <c r="J238" i="2"/>
  <c r="J299" i="2" s="1"/>
  <c r="K238" i="2"/>
  <c r="K299" i="2" s="1"/>
  <c r="L238" i="2"/>
  <c r="L299" i="2" s="1"/>
  <c r="M238" i="2"/>
  <c r="M299" i="2" s="1"/>
  <c r="C242" i="2"/>
  <c r="C303" i="2" s="1"/>
  <c r="D242" i="2"/>
  <c r="D303" i="2" s="1"/>
  <c r="E242" i="2"/>
  <c r="E303" i="2" s="1"/>
  <c r="F242" i="2"/>
  <c r="F303" i="2" s="1"/>
  <c r="G242" i="2"/>
  <c r="G303" i="2" s="1"/>
  <c r="H242" i="2"/>
  <c r="H303" i="2" s="1"/>
  <c r="I242" i="2"/>
  <c r="I303" i="2" s="1"/>
  <c r="J242" i="2"/>
  <c r="J303" i="2" s="1"/>
  <c r="K242" i="2"/>
  <c r="K303" i="2" s="1"/>
  <c r="L242" i="2"/>
  <c r="L303" i="2" s="1"/>
  <c r="M242" i="2"/>
  <c r="M303" i="2" s="1"/>
  <c r="C243" i="2"/>
  <c r="C304" i="2" s="1"/>
  <c r="D243" i="2"/>
  <c r="D304" i="2" s="1"/>
  <c r="E243" i="2"/>
  <c r="E304" i="2" s="1"/>
  <c r="F243" i="2"/>
  <c r="F304" i="2" s="1"/>
  <c r="G243" i="2"/>
  <c r="G304" i="2" s="1"/>
  <c r="H243" i="2"/>
  <c r="H304" i="2" s="1"/>
  <c r="I243" i="2"/>
  <c r="I304" i="2" s="1"/>
  <c r="J243" i="2"/>
  <c r="J304" i="2" s="1"/>
  <c r="K243" i="2"/>
  <c r="K304" i="2" s="1"/>
  <c r="L243" i="2"/>
  <c r="L304" i="2" s="1"/>
  <c r="M243" i="2"/>
  <c r="M304" i="2" s="1"/>
  <c r="C244" i="2"/>
  <c r="D244" i="2"/>
  <c r="D305" i="2" s="1"/>
  <c r="E244" i="2"/>
  <c r="E305" i="2" s="1"/>
  <c r="F244" i="2"/>
  <c r="F305" i="2" s="1"/>
  <c r="G244" i="2"/>
  <c r="G305" i="2" s="1"/>
  <c r="C245" i="2"/>
  <c r="C306" i="2" s="1"/>
  <c r="D245" i="2"/>
  <c r="E245" i="2"/>
  <c r="E306" i="2" s="1"/>
  <c r="F245" i="2"/>
  <c r="F306" i="2" s="1"/>
  <c r="G245" i="2"/>
  <c r="G306" i="2" s="1"/>
  <c r="H245" i="2"/>
  <c r="H306" i="2" s="1"/>
  <c r="I245" i="2"/>
  <c r="I306" i="2" s="1"/>
  <c r="J245" i="2"/>
  <c r="J306" i="2" s="1"/>
  <c r="C246" i="2"/>
  <c r="C307" i="2" s="1"/>
  <c r="D246" i="2"/>
  <c r="D307" i="2" s="1"/>
  <c r="E246" i="2"/>
  <c r="F246" i="2"/>
  <c r="F307" i="2" s="1"/>
  <c r="G246" i="2"/>
  <c r="G307" i="2" s="1"/>
  <c r="H246" i="2"/>
  <c r="H307" i="2" s="1"/>
  <c r="I246" i="2"/>
  <c r="I307" i="2" s="1"/>
  <c r="J246" i="2"/>
  <c r="J307" i="2" s="1"/>
  <c r="K246" i="2"/>
  <c r="K307" i="2" s="1"/>
  <c r="L246" i="2"/>
  <c r="L307" i="2" s="1"/>
  <c r="M246" i="2"/>
  <c r="M307" i="2" s="1"/>
  <c r="C247" i="2"/>
  <c r="C308" i="2" s="1"/>
  <c r="D247" i="2"/>
  <c r="D308" i="2" s="1"/>
  <c r="E247" i="2"/>
  <c r="E308" i="2" s="1"/>
  <c r="F247" i="2"/>
  <c r="F308" i="2" s="1"/>
  <c r="G247" i="2"/>
  <c r="G308" i="2" s="1"/>
  <c r="H247" i="2"/>
  <c r="H308" i="2" s="1"/>
  <c r="I247" i="2"/>
  <c r="I308" i="2" s="1"/>
  <c r="J247" i="2"/>
  <c r="J308" i="2" s="1"/>
  <c r="K247" i="2"/>
  <c r="K308" i="2" s="1"/>
  <c r="L247" i="2"/>
  <c r="L308" i="2" s="1"/>
  <c r="M247" i="2"/>
  <c r="M308" i="2" s="1"/>
  <c r="N247" i="2"/>
  <c r="N308" i="2" s="1"/>
  <c r="O247" i="2"/>
  <c r="O308" i="2" s="1"/>
  <c r="P247" i="2"/>
  <c r="P308" i="2" s="1"/>
  <c r="Q247" i="2"/>
  <c r="Q308" i="2" s="1"/>
  <c r="R247" i="2"/>
  <c r="R308" i="2" s="1"/>
  <c r="S247" i="2"/>
  <c r="S308" i="2" s="1"/>
  <c r="T247" i="2"/>
  <c r="T308" i="2" s="1"/>
  <c r="U247" i="2"/>
  <c r="U308" i="2" s="1"/>
  <c r="V247" i="2"/>
  <c r="V308" i="2" s="1"/>
  <c r="W247" i="2"/>
  <c r="W308" i="2" s="1"/>
  <c r="X247" i="2"/>
  <c r="X308" i="2" s="1"/>
  <c r="Y247" i="2"/>
  <c r="Y308" i="2" s="1"/>
  <c r="B199" i="2"/>
  <c r="B260" i="2" s="1"/>
  <c r="B200" i="2"/>
  <c r="B261" i="2" s="1"/>
  <c r="B201" i="2"/>
  <c r="B262" i="2" s="1"/>
  <c r="B202" i="2"/>
  <c r="B263" i="2" s="1"/>
  <c r="B203" i="2"/>
  <c r="B264" i="2" s="1"/>
  <c r="B206" i="2"/>
  <c r="B267" i="2" s="1"/>
  <c r="B207" i="2"/>
  <c r="B268" i="2" s="1"/>
  <c r="B208" i="2"/>
  <c r="B269" i="2" s="1"/>
  <c r="B209" i="2"/>
  <c r="B270" i="2" s="1"/>
  <c r="B211" i="2"/>
  <c r="B272" i="2" s="1"/>
  <c r="B212" i="2"/>
  <c r="B273" i="2" s="1"/>
  <c r="B213" i="2"/>
  <c r="B274" i="2" s="1"/>
  <c r="B224" i="2"/>
  <c r="B285" i="2" s="1"/>
  <c r="B225" i="2"/>
  <c r="B286" i="2" s="1"/>
  <c r="B226" i="2"/>
  <c r="B287" i="2" s="1"/>
  <c r="B229" i="2"/>
  <c r="B290" i="2" s="1"/>
  <c r="B230" i="2"/>
  <c r="B291" i="2" s="1"/>
  <c r="B231" i="2"/>
  <c r="B292" i="2" s="1"/>
  <c r="B232" i="2"/>
  <c r="B293" i="2" s="1"/>
  <c r="B233" i="2"/>
  <c r="B294" i="2" s="1"/>
  <c r="B236" i="2"/>
  <c r="B297" i="2" s="1"/>
  <c r="B237" i="2"/>
  <c r="B298" i="2" s="1"/>
  <c r="B238" i="2"/>
  <c r="B299" i="2" s="1"/>
  <c r="B242" i="2"/>
  <c r="B303" i="2" s="1"/>
  <c r="B243" i="2"/>
  <c r="B304" i="2" s="1"/>
  <c r="B244" i="2"/>
  <c r="B305" i="2" s="1"/>
  <c r="B245" i="2"/>
  <c r="B306" i="2" s="1"/>
  <c r="B246" i="2"/>
  <c r="B307" i="2" s="1"/>
  <c r="B247" i="2"/>
  <c r="B308" i="2" s="1"/>
  <c r="BI115" i="2"/>
  <c r="BI235" i="2" s="1"/>
  <c r="BI296" i="2" s="1"/>
  <c r="AW115" i="2"/>
  <c r="AW235" i="2" s="1"/>
  <c r="AW296" i="2" s="1"/>
  <c r="H160" i="2"/>
  <c r="H220" i="2" s="1"/>
  <c r="H281" i="2" s="1"/>
  <c r="I160" i="2"/>
  <c r="I220" i="2" s="1"/>
  <c r="I281" i="2" s="1"/>
  <c r="J160" i="2"/>
  <c r="J220" i="2" s="1"/>
  <c r="J281" i="2" s="1"/>
  <c r="K160" i="2"/>
  <c r="K220" i="2" s="1"/>
  <c r="K281" i="2" s="1"/>
  <c r="L160" i="2"/>
  <c r="L220" i="2" s="1"/>
  <c r="L281" i="2" s="1"/>
  <c r="M160" i="2"/>
  <c r="M220" i="2" s="1"/>
  <c r="M281" i="2" s="1"/>
  <c r="N160" i="2"/>
  <c r="N220" i="2" s="1"/>
  <c r="N281" i="2" s="1"/>
  <c r="O160" i="2"/>
  <c r="O220" i="2" s="1"/>
  <c r="O281" i="2" s="1"/>
  <c r="P160" i="2"/>
  <c r="P220" i="2" s="1"/>
  <c r="P281" i="2" s="1"/>
  <c r="Q160" i="2"/>
  <c r="Q220" i="2" s="1"/>
  <c r="Q281" i="2" s="1"/>
  <c r="R160" i="2"/>
  <c r="R220" i="2" s="1"/>
  <c r="R281" i="2" s="1"/>
  <c r="S160" i="2"/>
  <c r="S220" i="2" s="1"/>
  <c r="S281" i="2" s="1"/>
  <c r="H161" i="2"/>
  <c r="H221" i="2" s="1"/>
  <c r="H282" i="2" s="1"/>
  <c r="I161" i="2"/>
  <c r="I221" i="2" s="1"/>
  <c r="I282" i="2" s="1"/>
  <c r="J161" i="2"/>
  <c r="J221" i="2" s="1"/>
  <c r="J282" i="2" s="1"/>
  <c r="K161" i="2"/>
  <c r="K221" i="2" s="1"/>
  <c r="K282" i="2" s="1"/>
  <c r="L161" i="2"/>
  <c r="L221" i="2" s="1"/>
  <c r="L282" i="2" s="1"/>
  <c r="M161" i="2"/>
  <c r="M221" i="2" s="1"/>
  <c r="M282" i="2" s="1"/>
  <c r="N161" i="2"/>
  <c r="N221" i="2" s="1"/>
  <c r="N282" i="2" s="1"/>
  <c r="O161" i="2"/>
  <c r="O221" i="2" s="1"/>
  <c r="O282" i="2" s="1"/>
  <c r="P161" i="2"/>
  <c r="P221" i="2" s="1"/>
  <c r="P282" i="2" s="1"/>
  <c r="Q161" i="2"/>
  <c r="Q221" i="2" s="1"/>
  <c r="Q282" i="2" s="1"/>
  <c r="R161" i="2"/>
  <c r="R221" i="2" s="1"/>
  <c r="R282" i="2" s="1"/>
  <c r="S161" i="2"/>
  <c r="S221" i="2" s="1"/>
  <c r="S282" i="2" s="1"/>
  <c r="T39" i="2"/>
  <c r="T340" i="2" s="1"/>
  <c r="AY33" i="2" l="1"/>
  <c r="AZ33" i="2"/>
  <c r="BA33" i="2"/>
  <c r="BB33" i="2"/>
  <c r="BC33" i="2"/>
  <c r="BD33" i="2"/>
  <c r="BE33" i="2"/>
  <c r="BF33" i="2"/>
  <c r="BG33" i="2"/>
  <c r="BH33" i="2"/>
  <c r="BI33" i="2"/>
  <c r="AX33" i="2"/>
  <c r="AM32" i="2"/>
  <c r="AN32" i="2"/>
  <c r="AO32" i="2"/>
  <c r="AP32" i="2"/>
  <c r="AQ32" i="2"/>
  <c r="AR32" i="2"/>
  <c r="AS32" i="2"/>
  <c r="AT32" i="2"/>
  <c r="AU32" i="2"/>
  <c r="AV32" i="2"/>
  <c r="AW32" i="2"/>
  <c r="AL32" i="2"/>
  <c r="AA31" i="2"/>
  <c r="AB31" i="2"/>
  <c r="AC31" i="2"/>
  <c r="AD31" i="2"/>
  <c r="AE31" i="2"/>
  <c r="AF31" i="2"/>
  <c r="AG31" i="2"/>
  <c r="AH31" i="2"/>
  <c r="AI31" i="2"/>
  <c r="AJ31" i="2"/>
  <c r="AK31" i="2"/>
  <c r="Z31" i="2"/>
  <c r="AA28" i="2"/>
  <c r="AA329" i="2" s="1"/>
  <c r="AB28" i="2"/>
  <c r="AB329" i="2" s="1"/>
  <c r="AC28" i="2"/>
  <c r="AC329" i="2" s="1"/>
  <c r="AD28" i="2"/>
  <c r="AD329" i="2" s="1"/>
  <c r="AE28" i="2"/>
  <c r="AE329" i="2" s="1"/>
  <c r="AF28" i="2"/>
  <c r="AF329" i="2" s="1"/>
  <c r="AG28" i="2"/>
  <c r="AG329" i="2" s="1"/>
  <c r="AH28" i="2"/>
  <c r="AH329" i="2" s="1"/>
  <c r="AI28" i="2"/>
  <c r="AI329" i="2" s="1"/>
  <c r="AJ28" i="2"/>
  <c r="AJ329" i="2" s="1"/>
  <c r="AK28" i="2"/>
  <c r="AK329" i="2" s="1"/>
  <c r="AA29" i="2"/>
  <c r="AA330" i="2" s="1"/>
  <c r="AB29" i="2"/>
  <c r="AB330" i="2" s="1"/>
  <c r="AC29" i="2"/>
  <c r="AC330" i="2" s="1"/>
  <c r="AD29" i="2"/>
  <c r="AD330" i="2" s="1"/>
  <c r="AE29" i="2"/>
  <c r="AE330" i="2" s="1"/>
  <c r="AF29" i="2"/>
  <c r="AF330" i="2" s="1"/>
  <c r="AG29" i="2"/>
  <c r="AG330" i="2" s="1"/>
  <c r="AH29" i="2"/>
  <c r="AH330" i="2" s="1"/>
  <c r="AI29" i="2"/>
  <c r="AI330" i="2" s="1"/>
  <c r="AJ29" i="2"/>
  <c r="AJ330" i="2" s="1"/>
  <c r="AK29" i="2"/>
  <c r="AK330" i="2" s="1"/>
  <c r="AA30" i="2"/>
  <c r="AB30" i="2"/>
  <c r="AC30" i="2"/>
  <c r="AD30" i="2"/>
  <c r="AE30" i="2"/>
  <c r="AF30" i="2"/>
  <c r="AG30" i="2"/>
  <c r="AH30" i="2"/>
  <c r="AI30" i="2"/>
  <c r="AJ30" i="2"/>
  <c r="AK30" i="2"/>
  <c r="Z29" i="2"/>
  <c r="Z330" i="2" s="1"/>
  <c r="Z30" i="2"/>
  <c r="Z331" i="2" s="1"/>
  <c r="O28" i="2"/>
  <c r="O329" i="2" s="1"/>
  <c r="P28" i="2"/>
  <c r="P329" i="2" s="1"/>
  <c r="Q28" i="2"/>
  <c r="Q329" i="2" s="1"/>
  <c r="R28" i="2"/>
  <c r="R329" i="2" s="1"/>
  <c r="S28" i="2"/>
  <c r="S329" i="2" s="1"/>
  <c r="T28" i="2"/>
  <c r="T329" i="2" s="1"/>
  <c r="U28" i="2"/>
  <c r="U329" i="2" s="1"/>
  <c r="V28" i="2"/>
  <c r="V329" i="2" s="1"/>
  <c r="W28" i="2"/>
  <c r="W329" i="2" s="1"/>
  <c r="X28" i="2"/>
  <c r="X329" i="2" s="1"/>
  <c r="Y28" i="2"/>
  <c r="Y329" i="2" s="1"/>
  <c r="O29" i="2"/>
  <c r="O330" i="2" s="1"/>
  <c r="P29" i="2"/>
  <c r="P330" i="2" s="1"/>
  <c r="Q29" i="2"/>
  <c r="Q330" i="2" s="1"/>
  <c r="R29" i="2"/>
  <c r="R330" i="2" s="1"/>
  <c r="S29" i="2"/>
  <c r="S330" i="2" s="1"/>
  <c r="T29" i="2"/>
  <c r="T330" i="2" s="1"/>
  <c r="U29" i="2"/>
  <c r="U330" i="2" s="1"/>
  <c r="V29" i="2"/>
  <c r="V330" i="2" s="1"/>
  <c r="W29" i="2"/>
  <c r="W330" i="2" s="1"/>
  <c r="X29" i="2"/>
  <c r="X330" i="2" s="1"/>
  <c r="Y29" i="2"/>
  <c r="Y330" i="2" s="1"/>
  <c r="O30" i="2"/>
  <c r="O331" i="2" s="1"/>
  <c r="P30" i="2"/>
  <c r="P331" i="2" s="1"/>
  <c r="Q30" i="2"/>
  <c r="Q331" i="2" s="1"/>
  <c r="R30" i="2"/>
  <c r="R331" i="2" s="1"/>
  <c r="S30" i="2"/>
  <c r="S331" i="2" s="1"/>
  <c r="T30" i="2"/>
  <c r="T331" i="2" s="1"/>
  <c r="U30" i="2"/>
  <c r="U331" i="2" s="1"/>
  <c r="V30" i="2"/>
  <c r="V331" i="2" s="1"/>
  <c r="W30" i="2"/>
  <c r="W331" i="2" s="1"/>
  <c r="X30" i="2"/>
  <c r="X331" i="2" s="1"/>
  <c r="Y30" i="2"/>
  <c r="Y331" i="2" s="1"/>
  <c r="N28" i="2"/>
  <c r="N329" i="2" s="1"/>
  <c r="Z28" i="2"/>
  <c r="Z329" i="2" s="1"/>
  <c r="N29" i="2"/>
  <c r="N330" i="2" s="1"/>
  <c r="N30" i="2"/>
  <c r="N331" i="2" s="1"/>
  <c r="AK115" i="2"/>
  <c r="AK235" i="2" s="1"/>
  <c r="AK296" i="2" s="1"/>
  <c r="AY22" i="2"/>
  <c r="AY323" i="2" s="1"/>
  <c r="AZ22" i="2"/>
  <c r="AZ323" i="2" s="1"/>
  <c r="BA22" i="2"/>
  <c r="BA323" i="2" s="1"/>
  <c r="BB22" i="2"/>
  <c r="BB323" i="2" s="1"/>
  <c r="BC22" i="2"/>
  <c r="BC323" i="2" s="1"/>
  <c r="BD22" i="2"/>
  <c r="BD323" i="2" s="1"/>
  <c r="BE22" i="2"/>
  <c r="BE323" i="2" s="1"/>
  <c r="BF22" i="2"/>
  <c r="BF323" i="2" s="1"/>
  <c r="BG22" i="2"/>
  <c r="BG323" i="2" s="1"/>
  <c r="BH22" i="2"/>
  <c r="BH323" i="2" s="1"/>
  <c r="BI22" i="2"/>
  <c r="BI323" i="2" s="1"/>
  <c r="AY23" i="2"/>
  <c r="AY324" i="2" s="1"/>
  <c r="AZ23" i="2"/>
  <c r="AZ324" i="2" s="1"/>
  <c r="BA23" i="2"/>
  <c r="BA324" i="2" s="1"/>
  <c r="BB23" i="2"/>
  <c r="BB324" i="2" s="1"/>
  <c r="BC23" i="2"/>
  <c r="BC324" i="2" s="1"/>
  <c r="BD23" i="2"/>
  <c r="BD324" i="2" s="1"/>
  <c r="BE23" i="2"/>
  <c r="BE324" i="2" s="1"/>
  <c r="BF23" i="2"/>
  <c r="BF324" i="2" s="1"/>
  <c r="BG23" i="2"/>
  <c r="BG324" i="2" s="1"/>
  <c r="BH23" i="2"/>
  <c r="BH324" i="2" s="1"/>
  <c r="BI23" i="2"/>
  <c r="BI324" i="2" s="1"/>
  <c r="AX23" i="2"/>
  <c r="AX324" i="2" s="1"/>
  <c r="AX22" i="2"/>
  <c r="AX323" i="2" s="1"/>
  <c r="AM22" i="2"/>
  <c r="AM323" i="2" s="1"/>
  <c r="AN22" i="2"/>
  <c r="AN323" i="2" s="1"/>
  <c r="AO22" i="2"/>
  <c r="AO323" i="2" s="1"/>
  <c r="AP22" i="2"/>
  <c r="AP323" i="2" s="1"/>
  <c r="AQ22" i="2"/>
  <c r="AQ323" i="2" s="1"/>
  <c r="AR22" i="2"/>
  <c r="AR323" i="2" s="1"/>
  <c r="AS22" i="2"/>
  <c r="AS323" i="2" s="1"/>
  <c r="AT22" i="2"/>
  <c r="AT323" i="2" s="1"/>
  <c r="AU22" i="2"/>
  <c r="AU323" i="2" s="1"/>
  <c r="AV22" i="2"/>
  <c r="AV323" i="2" s="1"/>
  <c r="AW22" i="2"/>
  <c r="AW323" i="2" s="1"/>
  <c r="AL22" i="2"/>
  <c r="AL323" i="2" s="1"/>
  <c r="O62" i="2"/>
  <c r="P62" i="2"/>
  <c r="Q62" i="2"/>
  <c r="R62" i="2"/>
  <c r="S62" i="2"/>
  <c r="T62" i="2"/>
  <c r="U62" i="2"/>
  <c r="V62" i="2"/>
  <c r="W62" i="2"/>
  <c r="X62" i="2"/>
  <c r="Y62" i="2"/>
  <c r="O63" i="2"/>
  <c r="P63" i="2"/>
  <c r="Q63" i="2"/>
  <c r="R63" i="2"/>
  <c r="S63" i="2"/>
  <c r="T63" i="2"/>
  <c r="U63" i="2"/>
  <c r="V63" i="2"/>
  <c r="W63" i="2"/>
  <c r="X63" i="2"/>
  <c r="Y63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N63" i="2"/>
  <c r="N62" i="2"/>
  <c r="K65" i="2"/>
  <c r="AA67" i="2"/>
  <c r="AB67" i="2"/>
  <c r="AC67" i="2"/>
  <c r="AD67" i="2"/>
  <c r="AE67" i="2"/>
  <c r="AF67" i="2"/>
  <c r="AG67" i="2"/>
  <c r="AH67" i="2"/>
  <c r="AI67" i="2"/>
  <c r="AJ67" i="2"/>
  <c r="AK67" i="2"/>
  <c r="AK368" i="2" s="1"/>
  <c r="Z67" i="2"/>
  <c r="O58" i="2"/>
  <c r="P58" i="2"/>
  <c r="Q58" i="2"/>
  <c r="R58" i="2"/>
  <c r="S58" i="2"/>
  <c r="T58" i="2"/>
  <c r="U58" i="2"/>
  <c r="V58" i="2"/>
  <c r="W58" i="2"/>
  <c r="X58" i="2"/>
  <c r="Y58" i="2"/>
  <c r="N58" i="2"/>
  <c r="C54" i="2"/>
  <c r="D54" i="2"/>
  <c r="E54" i="2"/>
  <c r="F54" i="2"/>
  <c r="G54" i="2"/>
  <c r="H54" i="2"/>
  <c r="I54" i="2"/>
  <c r="J54" i="2"/>
  <c r="K54" i="2"/>
  <c r="L54" i="2"/>
  <c r="M54" i="2"/>
  <c r="B54" i="2"/>
  <c r="H44" i="2"/>
  <c r="I44" i="2"/>
  <c r="J44" i="2"/>
  <c r="K44" i="2"/>
  <c r="L44" i="2"/>
  <c r="M44" i="2"/>
  <c r="C42" i="2"/>
  <c r="D42" i="2"/>
  <c r="E42" i="2"/>
  <c r="F42" i="2"/>
  <c r="G42" i="2"/>
  <c r="H42" i="2"/>
  <c r="I42" i="2"/>
  <c r="J42" i="2"/>
  <c r="K42" i="2"/>
  <c r="L42" i="2"/>
  <c r="M42" i="2"/>
  <c r="B42" i="2"/>
  <c r="L37" i="2"/>
  <c r="L338" i="2" s="1"/>
  <c r="M37" i="2"/>
  <c r="M338" i="2" s="1"/>
  <c r="N37" i="2"/>
  <c r="N338" i="2" s="1"/>
  <c r="O37" i="2"/>
  <c r="O338" i="2" s="1"/>
  <c r="P37" i="2"/>
  <c r="P338" i="2" s="1"/>
  <c r="Q37" i="2"/>
  <c r="Q338" i="2" s="1"/>
  <c r="R37" i="2"/>
  <c r="R338" i="2" s="1"/>
  <c r="S37" i="2"/>
  <c r="S338" i="2" s="1"/>
  <c r="T37" i="2"/>
  <c r="T338" i="2" s="1"/>
  <c r="U37" i="2"/>
  <c r="U338" i="2" s="1"/>
  <c r="V37" i="2"/>
  <c r="V338" i="2" s="1"/>
  <c r="W37" i="2"/>
  <c r="W338" i="2" s="1"/>
  <c r="X37" i="2"/>
  <c r="X338" i="2" s="1"/>
  <c r="Y37" i="2"/>
  <c r="Y338" i="2" s="1"/>
  <c r="L38" i="2"/>
  <c r="L339" i="2" s="1"/>
  <c r="M38" i="2"/>
  <c r="M339" i="2" s="1"/>
  <c r="N38" i="2"/>
  <c r="N339" i="2" s="1"/>
  <c r="O38" i="2"/>
  <c r="O339" i="2" s="1"/>
  <c r="P38" i="2"/>
  <c r="P339" i="2" s="1"/>
  <c r="Q38" i="2"/>
  <c r="Q339" i="2" s="1"/>
  <c r="R38" i="2"/>
  <c r="R339" i="2" s="1"/>
  <c r="S38" i="2"/>
  <c r="S339" i="2" s="1"/>
  <c r="T38" i="2"/>
  <c r="T339" i="2" s="1"/>
  <c r="U38" i="2"/>
  <c r="U339" i="2" s="1"/>
  <c r="V38" i="2"/>
  <c r="V339" i="2" s="1"/>
  <c r="W38" i="2"/>
  <c r="W339" i="2" s="1"/>
  <c r="X38" i="2"/>
  <c r="X339" i="2" s="1"/>
  <c r="Y38" i="2"/>
  <c r="Y339" i="2" s="1"/>
  <c r="K38" i="2"/>
  <c r="K339" i="2" s="1"/>
  <c r="K37" i="2"/>
  <c r="K338" i="2" s="1"/>
  <c r="C48" i="2"/>
  <c r="D48" i="2"/>
  <c r="E48" i="2"/>
  <c r="F48" i="2"/>
  <c r="G48" i="2"/>
  <c r="H48" i="2"/>
  <c r="I48" i="2"/>
  <c r="J48" i="2"/>
  <c r="K48" i="2"/>
  <c r="L48" i="2"/>
  <c r="M48" i="2"/>
  <c r="B48" i="2"/>
  <c r="O49" i="2"/>
  <c r="P49" i="2"/>
  <c r="Q49" i="2"/>
  <c r="R49" i="2"/>
  <c r="S49" i="2"/>
  <c r="T49" i="2"/>
  <c r="U49" i="2"/>
  <c r="V49" i="2"/>
  <c r="W49" i="2"/>
  <c r="X49" i="2"/>
  <c r="Y49" i="2"/>
  <c r="N49" i="2"/>
  <c r="C59" i="2"/>
  <c r="D59" i="2"/>
  <c r="E59" i="2"/>
  <c r="F59" i="2"/>
  <c r="G59" i="2"/>
  <c r="H59" i="2"/>
  <c r="I59" i="2"/>
  <c r="J59" i="2"/>
  <c r="K59" i="2"/>
  <c r="L59" i="2"/>
  <c r="M59" i="2"/>
  <c r="B59" i="2"/>
  <c r="O36" i="2"/>
  <c r="P36" i="2"/>
  <c r="Q36" i="2"/>
  <c r="R36" i="2"/>
  <c r="S36" i="2"/>
  <c r="T36" i="2"/>
  <c r="U36" i="2"/>
  <c r="V36" i="2"/>
  <c r="W36" i="2"/>
  <c r="X36" i="2"/>
  <c r="Y36" i="2"/>
  <c r="N36" i="2"/>
  <c r="F35" i="2"/>
  <c r="G35" i="2"/>
  <c r="H35" i="2"/>
  <c r="I35" i="2"/>
  <c r="J35" i="2"/>
  <c r="K35" i="2"/>
  <c r="L35" i="2"/>
  <c r="M35" i="2"/>
  <c r="E35" i="2"/>
  <c r="C34" i="2"/>
  <c r="D34" i="2"/>
  <c r="E34" i="2"/>
  <c r="F34" i="2"/>
  <c r="G34" i="2"/>
  <c r="H34" i="2"/>
  <c r="I34" i="2"/>
  <c r="J34" i="2"/>
  <c r="K34" i="2"/>
  <c r="L34" i="2"/>
  <c r="M34" i="2"/>
  <c r="B34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B68" i="2"/>
  <c r="AC4" i="6"/>
  <c r="AD4" i="6"/>
  <c r="AE4" i="6"/>
  <c r="AF4" i="6"/>
  <c r="AG4" i="6"/>
  <c r="AH4" i="6"/>
  <c r="AI4" i="6"/>
  <c r="AJ4" i="6"/>
  <c r="AK4" i="6"/>
  <c r="AC5" i="6"/>
  <c r="AD5" i="6"/>
  <c r="AE5" i="6"/>
  <c r="AF5" i="6"/>
  <c r="AG5" i="6"/>
  <c r="AH5" i="6"/>
  <c r="AI5" i="6"/>
  <c r="AJ5" i="6"/>
  <c r="AK5" i="6"/>
  <c r="AA4" i="6"/>
  <c r="AB4" i="6"/>
  <c r="AB5" i="6"/>
  <c r="AA3" i="6"/>
  <c r="AB3" i="6"/>
  <c r="AC3" i="6"/>
  <c r="AD3" i="6"/>
  <c r="AE3" i="6"/>
  <c r="AF3" i="6"/>
  <c r="AG3" i="6"/>
  <c r="AH3" i="6"/>
  <c r="AI3" i="6"/>
  <c r="AJ3" i="6"/>
  <c r="AK3" i="6"/>
  <c r="Z3" i="6"/>
  <c r="Y14" i="6"/>
  <c r="X13" i="6"/>
  <c r="Y13" i="6"/>
  <c r="X12" i="6"/>
  <c r="Y12" i="6"/>
  <c r="W12" i="6"/>
  <c r="W10" i="6"/>
  <c r="X10" i="6"/>
  <c r="Y10" i="6"/>
  <c r="W11" i="6"/>
  <c r="X11" i="6"/>
  <c r="Y11" i="6"/>
  <c r="V11" i="6"/>
  <c r="V10" i="6"/>
  <c r="U10" i="6"/>
  <c r="U9" i="6"/>
  <c r="V9" i="6"/>
  <c r="W9" i="6"/>
  <c r="X9" i="6"/>
  <c r="Y9" i="6"/>
  <c r="T9" i="6"/>
  <c r="Y8" i="6"/>
  <c r="T7" i="6"/>
  <c r="U7" i="6"/>
  <c r="V7" i="6"/>
  <c r="W7" i="6"/>
  <c r="X7" i="6"/>
  <c r="T8" i="6"/>
  <c r="U8" i="6"/>
  <c r="V8" i="6"/>
  <c r="W8" i="6"/>
  <c r="X8" i="6"/>
  <c r="S8" i="6"/>
  <c r="S7" i="6"/>
  <c r="Y7" i="6"/>
  <c r="R7" i="6"/>
  <c r="R6" i="6"/>
  <c r="S6" i="6"/>
  <c r="T6" i="6"/>
  <c r="U6" i="6"/>
  <c r="V6" i="6"/>
  <c r="W6" i="6"/>
  <c r="X6" i="6"/>
  <c r="Y6" i="6"/>
  <c r="Q6" i="6"/>
  <c r="Q5" i="6"/>
  <c r="R5" i="6"/>
  <c r="S5" i="6"/>
  <c r="T5" i="6"/>
  <c r="U5" i="6"/>
  <c r="V5" i="6"/>
  <c r="W5" i="6"/>
  <c r="X5" i="6"/>
  <c r="Y5" i="6"/>
  <c r="Q4" i="6"/>
  <c r="R4" i="6"/>
  <c r="S4" i="6"/>
  <c r="T4" i="6"/>
  <c r="U4" i="6"/>
  <c r="V4" i="6"/>
  <c r="W4" i="6"/>
  <c r="X4" i="6"/>
  <c r="Y4" i="6"/>
  <c r="Q3" i="6"/>
  <c r="R3" i="6"/>
  <c r="S3" i="6"/>
  <c r="T3" i="6"/>
  <c r="U3" i="6"/>
  <c r="V3" i="6"/>
  <c r="W3" i="6"/>
  <c r="X3" i="6"/>
  <c r="Y3" i="6"/>
  <c r="O4" i="6"/>
  <c r="P4" i="6"/>
  <c r="P5" i="6"/>
  <c r="O3" i="6"/>
  <c r="P3" i="6"/>
  <c r="N3" i="6"/>
  <c r="M14" i="6"/>
  <c r="L13" i="6"/>
  <c r="M13" i="6"/>
  <c r="L12" i="6"/>
  <c r="M12" i="6"/>
  <c r="K12" i="6"/>
  <c r="B18" i="11"/>
  <c r="C18" i="11"/>
  <c r="D18" i="11"/>
  <c r="E18" i="11"/>
  <c r="F18" i="11"/>
  <c r="G18" i="11"/>
  <c r="N18" i="11"/>
  <c r="O18" i="11"/>
  <c r="P18" i="11"/>
  <c r="Q18" i="11"/>
  <c r="R18" i="11"/>
  <c r="S18" i="11"/>
  <c r="N9" i="11"/>
  <c r="O9" i="11"/>
  <c r="P9" i="11"/>
  <c r="Q9" i="11"/>
  <c r="R9" i="11"/>
  <c r="S9" i="11"/>
  <c r="N12" i="11"/>
  <c r="N20" i="11" s="1"/>
  <c r="O12" i="11"/>
  <c r="O20" i="11" s="1"/>
  <c r="P12" i="11"/>
  <c r="P20" i="11" s="1"/>
  <c r="Q12" i="11"/>
  <c r="R12" i="11"/>
  <c r="S12" i="11"/>
  <c r="S20" i="11" s="1"/>
  <c r="N6" i="11"/>
  <c r="O6" i="11"/>
  <c r="P6" i="11"/>
  <c r="Q6" i="11"/>
  <c r="R6" i="11"/>
  <c r="R20" i="11" s="1"/>
  <c r="S6" i="11"/>
  <c r="U5" i="11"/>
  <c r="V5" i="11"/>
  <c r="V6" i="11" s="1"/>
  <c r="W5" i="11"/>
  <c r="W6" i="11" s="1"/>
  <c r="X5" i="11"/>
  <c r="X6" i="11" s="1"/>
  <c r="U6" i="11"/>
  <c r="T11" i="11"/>
  <c r="U11" i="1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C61" i="2"/>
  <c r="D61" i="2"/>
  <c r="E61" i="2"/>
  <c r="F61" i="2"/>
  <c r="G61" i="2"/>
  <c r="H61" i="2"/>
  <c r="I61" i="2"/>
  <c r="J61" i="2"/>
  <c r="K61" i="2"/>
  <c r="L61" i="2"/>
  <c r="M61" i="2"/>
  <c r="B61" i="2"/>
  <c r="AA21" i="2"/>
  <c r="AA322" i="2" s="1"/>
  <c r="AB21" i="2"/>
  <c r="AB322" i="2" s="1"/>
  <c r="AC21" i="2"/>
  <c r="AC322" i="2" s="1"/>
  <c r="AD21" i="2"/>
  <c r="AD322" i="2" s="1"/>
  <c r="AE21" i="2"/>
  <c r="AE322" i="2" s="1"/>
  <c r="AF21" i="2"/>
  <c r="AF322" i="2" s="1"/>
  <c r="AG21" i="2"/>
  <c r="AG322" i="2" s="1"/>
  <c r="AH21" i="2"/>
  <c r="AH322" i="2" s="1"/>
  <c r="AI21" i="2"/>
  <c r="AI322" i="2" s="1"/>
  <c r="AJ21" i="2"/>
  <c r="AJ322" i="2" s="1"/>
  <c r="AK21" i="2"/>
  <c r="AK322" i="2" s="1"/>
  <c r="Z21" i="2"/>
  <c r="Z322" i="2" s="1"/>
  <c r="AL28" i="2" l="1"/>
  <c r="AL329" i="2" s="1"/>
  <c r="Q20" i="11"/>
  <c r="Y5" i="11"/>
  <c r="K241" i="2"/>
  <c r="K302" i="2" s="1"/>
  <c r="K362" i="2"/>
  <c r="C241" i="2"/>
  <c r="C302" i="2" s="1"/>
  <c r="C362" i="2"/>
  <c r="Q248" i="2"/>
  <c r="Q309" i="2" s="1"/>
  <c r="Q369" i="2"/>
  <c r="I248" i="2"/>
  <c r="I309" i="2" s="1"/>
  <c r="I369" i="2"/>
  <c r="B335" i="2"/>
  <c r="F335" i="2"/>
  <c r="E336" i="2"/>
  <c r="F336" i="2"/>
  <c r="S337" i="2"/>
  <c r="G239" i="2"/>
  <c r="G300" i="2" s="1"/>
  <c r="G360" i="2"/>
  <c r="W229" i="2"/>
  <c r="W290" i="2" s="1"/>
  <c r="W350" i="2"/>
  <c r="S229" i="2"/>
  <c r="S290" i="2" s="1"/>
  <c r="S350" i="2"/>
  <c r="K228" i="2"/>
  <c r="K289" i="2" s="1"/>
  <c r="K349" i="2"/>
  <c r="C228" i="2"/>
  <c r="C289" i="2" s="1"/>
  <c r="C349" i="2"/>
  <c r="M343" i="2"/>
  <c r="I343" i="2"/>
  <c r="E343" i="2"/>
  <c r="L345" i="2"/>
  <c r="H345" i="2"/>
  <c r="K230" i="2"/>
  <c r="K291" i="2" s="1"/>
  <c r="K351" i="2"/>
  <c r="M234" i="2"/>
  <c r="M295" i="2" s="1"/>
  <c r="M355" i="2"/>
  <c r="I234" i="2"/>
  <c r="I295" i="2" s="1"/>
  <c r="I355" i="2"/>
  <c r="E234" i="2"/>
  <c r="E295" i="2" s="1"/>
  <c r="E355" i="2"/>
  <c r="N237" i="2"/>
  <c r="N298" i="2" s="1"/>
  <c r="N358" i="2"/>
  <c r="V237" i="2"/>
  <c r="V298" i="2" s="1"/>
  <c r="V358" i="2"/>
  <c r="R237" i="2"/>
  <c r="R298" i="2" s="1"/>
  <c r="R358" i="2"/>
  <c r="Y236" i="2"/>
  <c r="Y297" i="2" s="1"/>
  <c r="Y357" i="2"/>
  <c r="U236" i="2"/>
  <c r="U297" i="2" s="1"/>
  <c r="U357" i="2"/>
  <c r="Q236" i="2"/>
  <c r="Q297" i="2" s="1"/>
  <c r="Q357" i="2"/>
  <c r="Y238" i="2"/>
  <c r="Y299" i="2" s="1"/>
  <c r="Y359" i="2"/>
  <c r="U238" i="2"/>
  <c r="U299" i="2" s="1"/>
  <c r="U359" i="2"/>
  <c r="Q238" i="2"/>
  <c r="Q299" i="2" s="1"/>
  <c r="Q359" i="2"/>
  <c r="AG247" i="2"/>
  <c r="AG308" i="2" s="1"/>
  <c r="AG368" i="2"/>
  <c r="B241" i="2"/>
  <c r="B302" i="2" s="1"/>
  <c r="B362" i="2"/>
  <c r="J241" i="2"/>
  <c r="J302" i="2" s="1"/>
  <c r="J362" i="2"/>
  <c r="F241" i="2"/>
  <c r="F302" i="2" s="1"/>
  <c r="F362" i="2"/>
  <c r="B248" i="2"/>
  <c r="B309" i="2" s="1"/>
  <c r="B369" i="2"/>
  <c r="P248" i="2"/>
  <c r="P309" i="2" s="1"/>
  <c r="P369" i="2"/>
  <c r="L248" i="2"/>
  <c r="L309" i="2" s="1"/>
  <c r="L369" i="2"/>
  <c r="H248" i="2"/>
  <c r="H309" i="2" s="1"/>
  <c r="H369" i="2"/>
  <c r="D248" i="2"/>
  <c r="D309" i="2" s="1"/>
  <c r="D369" i="2"/>
  <c r="M335" i="2"/>
  <c r="I335" i="2"/>
  <c r="E335" i="2"/>
  <c r="M336" i="2"/>
  <c r="I336" i="2"/>
  <c r="N337" i="2"/>
  <c r="V337" i="2"/>
  <c r="R337" i="2"/>
  <c r="B239" i="2"/>
  <c r="B300" i="2" s="1"/>
  <c r="B360" i="2"/>
  <c r="J239" i="2"/>
  <c r="J300" i="2" s="1"/>
  <c r="J360" i="2"/>
  <c r="F239" i="2"/>
  <c r="F300" i="2" s="1"/>
  <c r="F360" i="2"/>
  <c r="N229" i="2"/>
  <c r="N290" i="2" s="1"/>
  <c r="N350" i="2"/>
  <c r="V229" i="2"/>
  <c r="V290" i="2" s="1"/>
  <c r="V350" i="2"/>
  <c r="R229" i="2"/>
  <c r="R290" i="2" s="1"/>
  <c r="R350" i="2"/>
  <c r="B228" i="2"/>
  <c r="B289" i="2" s="1"/>
  <c r="B349" i="2"/>
  <c r="J228" i="2"/>
  <c r="J289" i="2" s="1"/>
  <c r="J349" i="2"/>
  <c r="F228" i="2"/>
  <c r="F289" i="2" s="1"/>
  <c r="F349" i="2"/>
  <c r="L343" i="2"/>
  <c r="H343" i="2"/>
  <c r="D343" i="2"/>
  <c r="K345" i="2"/>
  <c r="H230" i="2"/>
  <c r="H291" i="2" s="1"/>
  <c r="H351" i="2"/>
  <c r="J230" i="2"/>
  <c r="J291" i="2" s="1"/>
  <c r="J351" i="2"/>
  <c r="L234" i="2"/>
  <c r="L295" i="2" s="1"/>
  <c r="L355" i="2"/>
  <c r="H234" i="2"/>
  <c r="H295" i="2" s="1"/>
  <c r="H355" i="2"/>
  <c r="D234" i="2"/>
  <c r="D295" i="2" s="1"/>
  <c r="D355" i="2"/>
  <c r="Y237" i="2"/>
  <c r="Y298" i="2" s="1"/>
  <c r="Y358" i="2"/>
  <c r="U237" i="2"/>
  <c r="U298" i="2" s="1"/>
  <c r="U358" i="2"/>
  <c r="Q237" i="2"/>
  <c r="Q298" i="2" s="1"/>
  <c r="Q358" i="2"/>
  <c r="X236" i="2"/>
  <c r="X297" i="2" s="1"/>
  <c r="X357" i="2"/>
  <c r="T236" i="2"/>
  <c r="T297" i="2" s="1"/>
  <c r="T357" i="2"/>
  <c r="P236" i="2"/>
  <c r="P297" i="2" s="1"/>
  <c r="P357" i="2"/>
  <c r="X238" i="2"/>
  <c r="X299" i="2" s="1"/>
  <c r="X359" i="2"/>
  <c r="T238" i="2"/>
  <c r="T299" i="2" s="1"/>
  <c r="T359" i="2"/>
  <c r="P238" i="2"/>
  <c r="P299" i="2" s="1"/>
  <c r="P359" i="2"/>
  <c r="AJ247" i="2"/>
  <c r="AJ308" i="2" s="1"/>
  <c r="AJ368" i="2"/>
  <c r="AF247" i="2"/>
  <c r="AF308" i="2" s="1"/>
  <c r="AF368" i="2"/>
  <c r="AB247" i="2"/>
  <c r="AB308" i="2" s="1"/>
  <c r="AB368" i="2"/>
  <c r="N243" i="2"/>
  <c r="N304" i="2" s="1"/>
  <c r="N364" i="2"/>
  <c r="V245" i="2"/>
  <c r="V306" i="2" s="1"/>
  <c r="V366" i="2"/>
  <c r="R245" i="2"/>
  <c r="R306" i="2" s="1"/>
  <c r="R366" i="2"/>
  <c r="N245" i="2"/>
  <c r="N306" i="2" s="1"/>
  <c r="N366" i="2"/>
  <c r="X243" i="2"/>
  <c r="X304" i="2" s="1"/>
  <c r="X364" i="2"/>
  <c r="T243" i="2"/>
  <c r="T304" i="2" s="1"/>
  <c r="T364" i="2"/>
  <c r="P243" i="2"/>
  <c r="P304" i="2" s="1"/>
  <c r="P364" i="2"/>
  <c r="W242" i="2"/>
  <c r="W303" i="2" s="1"/>
  <c r="W363" i="2"/>
  <c r="S242" i="2"/>
  <c r="S303" i="2" s="1"/>
  <c r="S363" i="2"/>
  <c r="O242" i="2"/>
  <c r="O303" i="2" s="1"/>
  <c r="O363" i="2"/>
  <c r="AI331" i="2"/>
  <c r="AE331" i="2"/>
  <c r="AA331" i="2"/>
  <c r="AK332" i="2"/>
  <c r="AG332" i="2"/>
  <c r="AC332" i="2"/>
  <c r="AW333" i="2"/>
  <c r="AS333" i="2"/>
  <c r="AO333" i="2"/>
  <c r="BI334" i="2"/>
  <c r="BE334" i="2"/>
  <c r="BA334" i="2"/>
  <c r="M241" i="2"/>
  <c r="M302" i="2" s="1"/>
  <c r="M362" i="2"/>
  <c r="I241" i="2"/>
  <c r="I302" i="2" s="1"/>
  <c r="I362" i="2"/>
  <c r="E241" i="2"/>
  <c r="E302" i="2" s="1"/>
  <c r="E362" i="2"/>
  <c r="S248" i="2"/>
  <c r="S309" i="2" s="1"/>
  <c r="S369" i="2"/>
  <c r="O248" i="2"/>
  <c r="O309" i="2" s="1"/>
  <c r="O369" i="2"/>
  <c r="K248" i="2"/>
  <c r="K309" i="2" s="1"/>
  <c r="K369" i="2"/>
  <c r="G248" i="2"/>
  <c r="G309" i="2" s="1"/>
  <c r="G369" i="2"/>
  <c r="C248" i="2"/>
  <c r="C309" i="2" s="1"/>
  <c r="C369" i="2"/>
  <c r="L335" i="2"/>
  <c r="H335" i="2"/>
  <c r="D335" i="2"/>
  <c r="L336" i="2"/>
  <c r="H336" i="2"/>
  <c r="Y337" i="2"/>
  <c r="U337" i="2"/>
  <c r="Q337" i="2"/>
  <c r="M239" i="2"/>
  <c r="M300" i="2" s="1"/>
  <c r="M360" i="2"/>
  <c r="I239" i="2"/>
  <c r="I300" i="2" s="1"/>
  <c r="I360" i="2"/>
  <c r="E239" i="2"/>
  <c r="E300" i="2" s="1"/>
  <c r="E360" i="2"/>
  <c r="Y229" i="2"/>
  <c r="Y290" i="2" s="1"/>
  <c r="Y350" i="2"/>
  <c r="U229" i="2"/>
  <c r="U290" i="2" s="1"/>
  <c r="U350" i="2"/>
  <c r="Q229" i="2"/>
  <c r="Q290" i="2" s="1"/>
  <c r="Q350" i="2"/>
  <c r="M228" i="2"/>
  <c r="M289" i="2" s="1"/>
  <c r="M349" i="2"/>
  <c r="I228" i="2"/>
  <c r="I289" i="2" s="1"/>
  <c r="I349" i="2"/>
  <c r="E228" i="2"/>
  <c r="E289" i="2" s="1"/>
  <c r="E349" i="2"/>
  <c r="K343" i="2"/>
  <c r="G343" i="2"/>
  <c r="C343" i="2"/>
  <c r="J345" i="2"/>
  <c r="M230" i="2"/>
  <c r="M291" i="2" s="1"/>
  <c r="M351" i="2"/>
  <c r="I230" i="2"/>
  <c r="I291" i="2" s="1"/>
  <c r="I351" i="2"/>
  <c r="K234" i="2"/>
  <c r="K295" i="2" s="1"/>
  <c r="K355" i="2"/>
  <c r="G234" i="2"/>
  <c r="G295" i="2" s="1"/>
  <c r="G355" i="2"/>
  <c r="C234" i="2"/>
  <c r="C295" i="2" s="1"/>
  <c r="C355" i="2"/>
  <c r="X237" i="2"/>
  <c r="X298" i="2" s="1"/>
  <c r="X358" i="2"/>
  <c r="T237" i="2"/>
  <c r="T298" i="2" s="1"/>
  <c r="T358" i="2"/>
  <c r="P237" i="2"/>
  <c r="P298" i="2" s="1"/>
  <c r="P358" i="2"/>
  <c r="W236" i="2"/>
  <c r="W297" i="2" s="1"/>
  <c r="W357" i="2"/>
  <c r="S236" i="2"/>
  <c r="S297" i="2" s="1"/>
  <c r="S357" i="2"/>
  <c r="O236" i="2"/>
  <c r="O297" i="2" s="1"/>
  <c r="O357" i="2"/>
  <c r="W238" i="2"/>
  <c r="W299" i="2" s="1"/>
  <c r="W359" i="2"/>
  <c r="S238" i="2"/>
  <c r="S299" i="2" s="1"/>
  <c r="S359" i="2"/>
  <c r="O238" i="2"/>
  <c r="O299" i="2" s="1"/>
  <c r="O359" i="2"/>
  <c r="AI247" i="2"/>
  <c r="AI308" i="2" s="1"/>
  <c r="AI368" i="2"/>
  <c r="AE247" i="2"/>
  <c r="AE308" i="2" s="1"/>
  <c r="AE368" i="2"/>
  <c r="AA247" i="2"/>
  <c r="AA308" i="2" s="1"/>
  <c r="AA368" i="2"/>
  <c r="Y245" i="2"/>
  <c r="Y306" i="2" s="1"/>
  <c r="Y366" i="2"/>
  <c r="U245" i="2"/>
  <c r="U306" i="2" s="1"/>
  <c r="U366" i="2"/>
  <c r="Q245" i="2"/>
  <c r="Q306" i="2" s="1"/>
  <c r="Q366" i="2"/>
  <c r="M245" i="2"/>
  <c r="M306" i="2" s="1"/>
  <c r="M366" i="2"/>
  <c r="W243" i="2"/>
  <c r="W304" i="2" s="1"/>
  <c r="W364" i="2"/>
  <c r="S243" i="2"/>
  <c r="S304" i="2" s="1"/>
  <c r="S364" i="2"/>
  <c r="O243" i="2"/>
  <c r="O304" i="2" s="1"/>
  <c r="O364" i="2"/>
  <c r="V242" i="2"/>
  <c r="V303" i="2" s="1"/>
  <c r="V363" i="2"/>
  <c r="R242" i="2"/>
  <c r="R303" i="2" s="1"/>
  <c r="R363" i="2"/>
  <c r="AH331" i="2"/>
  <c r="AD331" i="2"/>
  <c r="AJ332" i="2"/>
  <c r="AF332" i="2"/>
  <c r="AB332" i="2"/>
  <c r="AV333" i="2"/>
  <c r="AR333" i="2"/>
  <c r="AN333" i="2"/>
  <c r="BH334" i="2"/>
  <c r="BD334" i="2"/>
  <c r="AZ334" i="2"/>
  <c r="G241" i="2"/>
  <c r="G302" i="2" s="1"/>
  <c r="G362" i="2"/>
  <c r="M248" i="2"/>
  <c r="M309" i="2" s="1"/>
  <c r="M369" i="2"/>
  <c r="E248" i="2"/>
  <c r="E309" i="2" s="1"/>
  <c r="E369" i="2"/>
  <c r="J335" i="2"/>
  <c r="J336" i="2"/>
  <c r="W337" i="2"/>
  <c r="O337" i="2"/>
  <c r="K239" i="2"/>
  <c r="K300" i="2" s="1"/>
  <c r="K360" i="2"/>
  <c r="C239" i="2"/>
  <c r="C300" i="2" s="1"/>
  <c r="C360" i="2"/>
  <c r="O229" i="2"/>
  <c r="O290" i="2" s="1"/>
  <c r="O350" i="2"/>
  <c r="G228" i="2"/>
  <c r="G289" i="2" s="1"/>
  <c r="G349" i="2"/>
  <c r="L241" i="2"/>
  <c r="L302" i="2" s="1"/>
  <c r="L362" i="2"/>
  <c r="H241" i="2"/>
  <c r="H302" i="2" s="1"/>
  <c r="H362" i="2"/>
  <c r="D241" i="2"/>
  <c r="D302" i="2" s="1"/>
  <c r="D362" i="2"/>
  <c r="R248" i="2"/>
  <c r="R309" i="2" s="1"/>
  <c r="R369" i="2"/>
  <c r="N248" i="2"/>
  <c r="N309" i="2" s="1"/>
  <c r="N369" i="2"/>
  <c r="J248" i="2"/>
  <c r="J309" i="2" s="1"/>
  <c r="J369" i="2"/>
  <c r="F248" i="2"/>
  <c r="F309" i="2" s="1"/>
  <c r="F369" i="2"/>
  <c r="K335" i="2"/>
  <c r="G335" i="2"/>
  <c r="C335" i="2"/>
  <c r="K336" i="2"/>
  <c r="G336" i="2"/>
  <c r="X337" i="2"/>
  <c r="T337" i="2"/>
  <c r="P337" i="2"/>
  <c r="L239" i="2"/>
  <c r="L300" i="2" s="1"/>
  <c r="L360" i="2"/>
  <c r="H239" i="2"/>
  <c r="H300" i="2" s="1"/>
  <c r="H360" i="2"/>
  <c r="D239" i="2"/>
  <c r="D300" i="2" s="1"/>
  <c r="D360" i="2"/>
  <c r="X229" i="2"/>
  <c r="X290" i="2" s="1"/>
  <c r="X350" i="2"/>
  <c r="T229" i="2"/>
  <c r="T290" i="2" s="1"/>
  <c r="T350" i="2"/>
  <c r="P229" i="2"/>
  <c r="P290" i="2" s="1"/>
  <c r="P350" i="2"/>
  <c r="L228" i="2"/>
  <c r="L289" i="2" s="1"/>
  <c r="L349" i="2"/>
  <c r="H228" i="2"/>
  <c r="H289" i="2" s="1"/>
  <c r="H349" i="2"/>
  <c r="D228" i="2"/>
  <c r="D289" i="2" s="1"/>
  <c r="D349" i="2"/>
  <c r="B343" i="2"/>
  <c r="J343" i="2"/>
  <c r="F343" i="2"/>
  <c r="M345" i="2"/>
  <c r="I345" i="2"/>
  <c r="L230" i="2"/>
  <c r="L291" i="2" s="1"/>
  <c r="L351" i="2"/>
  <c r="B234" i="2"/>
  <c r="B295" i="2" s="1"/>
  <c r="B355" i="2"/>
  <c r="J234" i="2"/>
  <c r="J295" i="2" s="1"/>
  <c r="J355" i="2"/>
  <c r="F234" i="2"/>
  <c r="F295" i="2" s="1"/>
  <c r="F355" i="2"/>
  <c r="N236" i="2"/>
  <c r="N297" i="2" s="1"/>
  <c r="N357" i="2"/>
  <c r="W237" i="2"/>
  <c r="W298" i="2" s="1"/>
  <c r="W358" i="2"/>
  <c r="S237" i="2"/>
  <c r="S298" i="2" s="1"/>
  <c r="S358" i="2"/>
  <c r="O237" i="2"/>
  <c r="O298" i="2" s="1"/>
  <c r="O358" i="2"/>
  <c r="V236" i="2"/>
  <c r="V297" i="2" s="1"/>
  <c r="V357" i="2"/>
  <c r="R236" i="2"/>
  <c r="R297" i="2" s="1"/>
  <c r="R357" i="2"/>
  <c r="N238" i="2"/>
  <c r="N299" i="2" s="1"/>
  <c r="N359" i="2"/>
  <c r="V238" i="2"/>
  <c r="V299" i="2" s="1"/>
  <c r="V359" i="2"/>
  <c r="R238" i="2"/>
  <c r="R299" i="2" s="1"/>
  <c r="R359" i="2"/>
  <c r="Z247" i="2"/>
  <c r="Z308" i="2" s="1"/>
  <c r="Z368" i="2"/>
  <c r="AH247" i="2"/>
  <c r="AH308" i="2" s="1"/>
  <c r="AH368" i="2"/>
  <c r="AD247" i="2"/>
  <c r="AD308" i="2" s="1"/>
  <c r="AD368" i="2"/>
  <c r="K245" i="2"/>
  <c r="K306" i="2" s="1"/>
  <c r="K366" i="2"/>
  <c r="X245" i="2"/>
  <c r="X306" i="2" s="1"/>
  <c r="X366" i="2"/>
  <c r="T245" i="2"/>
  <c r="T306" i="2" s="1"/>
  <c r="T366" i="2"/>
  <c r="P245" i="2"/>
  <c r="P306" i="2" s="1"/>
  <c r="P366" i="2"/>
  <c r="L245" i="2"/>
  <c r="L306" i="2" s="1"/>
  <c r="L366" i="2"/>
  <c r="V243" i="2"/>
  <c r="V304" i="2" s="1"/>
  <c r="V364" i="2"/>
  <c r="R243" i="2"/>
  <c r="R304" i="2" s="1"/>
  <c r="R364" i="2"/>
  <c r="Y242" i="2"/>
  <c r="Y303" i="2" s="1"/>
  <c r="Y363" i="2"/>
  <c r="U242" i="2"/>
  <c r="U303" i="2" s="1"/>
  <c r="U363" i="2"/>
  <c r="Q242" i="2"/>
  <c r="Q303" i="2" s="1"/>
  <c r="Q363" i="2"/>
  <c r="AK331" i="2"/>
  <c r="AG331" i="2"/>
  <c r="AC331" i="2"/>
  <c r="AI332" i="2"/>
  <c r="AE332" i="2"/>
  <c r="AA332" i="2"/>
  <c r="AU333" i="2"/>
  <c r="AQ333" i="2"/>
  <c r="AM333" i="2"/>
  <c r="BG334" i="2"/>
  <c r="BC334" i="2"/>
  <c r="AY334" i="2"/>
  <c r="AC247" i="2"/>
  <c r="AC308" i="2" s="1"/>
  <c r="AC368" i="2"/>
  <c r="N242" i="2"/>
  <c r="N303" i="2" s="1"/>
  <c r="N363" i="2"/>
  <c r="W245" i="2"/>
  <c r="W306" i="2" s="1"/>
  <c r="W366" i="2"/>
  <c r="S245" i="2"/>
  <c r="S306" i="2" s="1"/>
  <c r="S366" i="2"/>
  <c r="O245" i="2"/>
  <c r="O306" i="2" s="1"/>
  <c r="O366" i="2"/>
  <c r="Y243" i="2"/>
  <c r="Y304" i="2" s="1"/>
  <c r="Y364" i="2"/>
  <c r="U243" i="2"/>
  <c r="U304" i="2" s="1"/>
  <c r="U364" i="2"/>
  <c r="Q243" i="2"/>
  <c r="Q304" i="2" s="1"/>
  <c r="Q364" i="2"/>
  <c r="X242" i="2"/>
  <c r="X303" i="2" s="1"/>
  <c r="X363" i="2"/>
  <c r="T242" i="2"/>
  <c r="T303" i="2" s="1"/>
  <c r="T363" i="2"/>
  <c r="P242" i="2"/>
  <c r="P303" i="2" s="1"/>
  <c r="P363" i="2"/>
  <c r="AJ331" i="2"/>
  <c r="AF331" i="2"/>
  <c r="AB331" i="2"/>
  <c r="Z332" i="2"/>
  <c r="AH332" i="2"/>
  <c r="AD332" i="2"/>
  <c r="AL333" i="2"/>
  <c r="AT333" i="2"/>
  <c r="AP333" i="2"/>
  <c r="AX334" i="2"/>
  <c r="BF334" i="2"/>
  <c r="BB334" i="2"/>
  <c r="Y158" i="2"/>
  <c r="Y218" i="2" s="1"/>
  <c r="Y279" i="2" s="1"/>
  <c r="U158" i="2"/>
  <c r="U218" i="2" s="1"/>
  <c r="U279" i="2" s="1"/>
  <c r="Q158" i="2"/>
  <c r="Q218" i="2" s="1"/>
  <c r="Q279" i="2" s="1"/>
  <c r="M158" i="2"/>
  <c r="M218" i="2" s="1"/>
  <c r="M279" i="2" s="1"/>
  <c r="W157" i="2"/>
  <c r="W217" i="2" s="1"/>
  <c r="W278" i="2" s="1"/>
  <c r="S157" i="2"/>
  <c r="S217" i="2" s="1"/>
  <c r="S278" i="2" s="1"/>
  <c r="O157" i="2"/>
  <c r="O217" i="2" s="1"/>
  <c r="O278" i="2" s="1"/>
  <c r="K157" i="2"/>
  <c r="K217" i="2" s="1"/>
  <c r="K278" i="2" s="1"/>
  <c r="W158" i="2"/>
  <c r="W218" i="2" s="1"/>
  <c r="W279" i="2" s="1"/>
  <c r="S158" i="2"/>
  <c r="S218" i="2" s="1"/>
  <c r="S279" i="2" s="1"/>
  <c r="O158" i="2"/>
  <c r="O218" i="2" s="1"/>
  <c r="O279" i="2" s="1"/>
  <c r="Y157" i="2"/>
  <c r="Y217" i="2" s="1"/>
  <c r="Y278" i="2" s="1"/>
  <c r="U157" i="2"/>
  <c r="U217" i="2" s="1"/>
  <c r="U278" i="2" s="1"/>
  <c r="Q157" i="2"/>
  <c r="Q217" i="2" s="1"/>
  <c r="Q278" i="2" s="1"/>
  <c r="M157" i="2"/>
  <c r="M217" i="2" s="1"/>
  <c r="M278" i="2" s="1"/>
  <c r="K158" i="2"/>
  <c r="K218" i="2" s="1"/>
  <c r="K279" i="2" s="1"/>
  <c r="V158" i="2"/>
  <c r="V218" i="2" s="1"/>
  <c r="V279" i="2" s="1"/>
  <c r="R158" i="2"/>
  <c r="R218" i="2"/>
  <c r="R279" i="2" s="1"/>
  <c r="N158" i="2"/>
  <c r="N218" i="2" s="1"/>
  <c r="N279" i="2" s="1"/>
  <c r="X157" i="2"/>
  <c r="X217" i="2" s="1"/>
  <c r="X278" i="2" s="1"/>
  <c r="T157" i="2"/>
  <c r="T217" i="2" s="1"/>
  <c r="T278" i="2" s="1"/>
  <c r="P157" i="2"/>
  <c r="P217" i="2" s="1"/>
  <c r="P278" i="2" s="1"/>
  <c r="L157" i="2"/>
  <c r="L217" i="2" s="1"/>
  <c r="L278" i="2" s="1"/>
  <c r="X158" i="2"/>
  <c r="X218" i="2" s="1"/>
  <c r="X279" i="2" s="1"/>
  <c r="T158" i="2"/>
  <c r="T218" i="2" s="1"/>
  <c r="T279" i="2" s="1"/>
  <c r="P158" i="2"/>
  <c r="P218" i="2" s="1"/>
  <c r="P279" i="2" s="1"/>
  <c r="L158" i="2"/>
  <c r="L218" i="2" s="1"/>
  <c r="L279" i="2" s="1"/>
  <c r="V157" i="2"/>
  <c r="V217" i="2" s="1"/>
  <c r="V278" i="2" s="1"/>
  <c r="R157" i="2"/>
  <c r="R217" i="2" s="1"/>
  <c r="R278" i="2" s="1"/>
  <c r="N157" i="2"/>
  <c r="N217" i="2" s="1"/>
  <c r="N278" i="2" s="1"/>
  <c r="AK127" i="2"/>
  <c r="AK247" i="2" s="1"/>
  <c r="AK308" i="2" s="1"/>
  <c r="AM30" i="2"/>
  <c r="AM331" i="2" s="1"/>
  <c r="AN30" i="2"/>
  <c r="AN331" i="2" s="1"/>
  <c r="AO30" i="2"/>
  <c r="AO331" i="2" s="1"/>
  <c r="AP30" i="2"/>
  <c r="AP331" i="2" s="1"/>
  <c r="AQ30" i="2"/>
  <c r="AQ331" i="2" s="1"/>
  <c r="AR30" i="2"/>
  <c r="AR331" i="2" s="1"/>
  <c r="AS30" i="2"/>
  <c r="AS331" i="2" s="1"/>
  <c r="AT30" i="2"/>
  <c r="AT331" i="2" s="1"/>
  <c r="AU30" i="2"/>
  <c r="AU331" i="2" s="1"/>
  <c r="AV30" i="2"/>
  <c r="AV331" i="2" s="1"/>
  <c r="AW30" i="2"/>
  <c r="AW331" i="2" s="1"/>
  <c r="AL30" i="2"/>
  <c r="AL331" i="2" s="1"/>
  <c r="AM29" i="2"/>
  <c r="AM330" i="2" s="1"/>
  <c r="AN29" i="2"/>
  <c r="AN330" i="2" s="1"/>
  <c r="AO29" i="2"/>
  <c r="AO330" i="2" s="1"/>
  <c r="AP29" i="2"/>
  <c r="AP330" i="2" s="1"/>
  <c r="AQ29" i="2"/>
  <c r="AQ330" i="2" s="1"/>
  <c r="AR29" i="2"/>
  <c r="AR330" i="2" s="1"/>
  <c r="AS29" i="2"/>
  <c r="AS330" i="2" s="1"/>
  <c r="AT29" i="2"/>
  <c r="AT330" i="2" s="1"/>
  <c r="AU29" i="2"/>
  <c r="AU330" i="2" s="1"/>
  <c r="AV29" i="2"/>
  <c r="AV330" i="2" s="1"/>
  <c r="AW29" i="2"/>
  <c r="AW330" i="2" s="1"/>
  <c r="AL29" i="2"/>
  <c r="AL330" i="2" s="1"/>
  <c r="AM28" i="2"/>
  <c r="AM329" i="2" s="1"/>
  <c r="AN28" i="2"/>
  <c r="AN329" i="2" s="1"/>
  <c r="AO28" i="2"/>
  <c r="AO329" i="2" s="1"/>
  <c r="AP28" i="2"/>
  <c r="AP329" i="2" s="1"/>
  <c r="AQ28" i="2"/>
  <c r="AQ329" i="2" s="1"/>
  <c r="AR28" i="2"/>
  <c r="AR329" i="2" s="1"/>
  <c r="AS28" i="2"/>
  <c r="AS329" i="2" s="1"/>
  <c r="AT28" i="2"/>
  <c r="AT329" i="2" s="1"/>
  <c r="AU28" i="2"/>
  <c r="AU329" i="2" s="1"/>
  <c r="AV28" i="2"/>
  <c r="AV329" i="2" s="1"/>
  <c r="AW28" i="2"/>
  <c r="AW329" i="2" s="1"/>
  <c r="AM31" i="2"/>
  <c r="AN31" i="2"/>
  <c r="AO31" i="2"/>
  <c r="AP31" i="2"/>
  <c r="AQ31" i="2"/>
  <c r="AR31" i="2"/>
  <c r="AS31" i="2"/>
  <c r="AT31" i="2"/>
  <c r="AU31" i="2"/>
  <c r="AV31" i="2"/>
  <c r="AW31" i="2"/>
  <c r="AL31" i="2"/>
  <c r="AY32" i="2"/>
  <c r="AZ32" i="2"/>
  <c r="BA32" i="2"/>
  <c r="BB32" i="2"/>
  <c r="BC32" i="2"/>
  <c r="BD32" i="2"/>
  <c r="BE32" i="2"/>
  <c r="BF32" i="2"/>
  <c r="BG32" i="2"/>
  <c r="BH32" i="2"/>
  <c r="BI32" i="2"/>
  <c r="AX32" i="2"/>
  <c r="AM67" i="2"/>
  <c r="AN67" i="2"/>
  <c r="AO67" i="2"/>
  <c r="AP67" i="2"/>
  <c r="AQ67" i="2"/>
  <c r="AR67" i="2"/>
  <c r="AS67" i="2"/>
  <c r="AT67" i="2"/>
  <c r="AU67" i="2"/>
  <c r="AV67" i="2"/>
  <c r="AW67" i="2"/>
  <c r="AW368" i="2" s="1"/>
  <c r="AL67" i="2"/>
  <c r="AL368" i="2" s="1"/>
  <c r="AK65" i="2"/>
  <c r="AK366" i="2" s="1"/>
  <c r="AA65" i="2"/>
  <c r="AB65" i="2"/>
  <c r="AC65" i="2"/>
  <c r="AD65" i="2"/>
  <c r="AE65" i="2"/>
  <c r="AF65" i="2"/>
  <c r="AG65" i="2"/>
  <c r="AH65" i="2"/>
  <c r="AI65" i="2"/>
  <c r="AJ65" i="2"/>
  <c r="Z65" i="2"/>
  <c r="AA63" i="2"/>
  <c r="AB63" i="2"/>
  <c r="AC63" i="2"/>
  <c r="AD63" i="2"/>
  <c r="AE63" i="2"/>
  <c r="AF63" i="2"/>
  <c r="AG63" i="2"/>
  <c r="AH63" i="2"/>
  <c r="AI63" i="2"/>
  <c r="AJ63" i="2"/>
  <c r="AK63" i="2"/>
  <c r="AK364" i="2" s="1"/>
  <c r="Z63" i="2"/>
  <c r="AA62" i="2"/>
  <c r="AB62" i="2"/>
  <c r="AC62" i="2"/>
  <c r="AD62" i="2"/>
  <c r="AE62" i="2"/>
  <c r="AF62" i="2"/>
  <c r="AG62" i="2"/>
  <c r="AH62" i="2"/>
  <c r="AI62" i="2"/>
  <c r="AJ62" i="2"/>
  <c r="AK62" i="2"/>
  <c r="AK363" i="2" s="1"/>
  <c r="Z62" i="2"/>
  <c r="O44" i="2"/>
  <c r="P44" i="2"/>
  <c r="Q44" i="2"/>
  <c r="Q345" i="2" s="1"/>
  <c r="R44" i="2"/>
  <c r="R345" i="2" s="1"/>
  <c r="S44" i="2"/>
  <c r="T44" i="2"/>
  <c r="U44" i="2"/>
  <c r="V44" i="2"/>
  <c r="W44" i="2"/>
  <c r="X44" i="2"/>
  <c r="Y44" i="2"/>
  <c r="N44" i="2"/>
  <c r="O54" i="2"/>
  <c r="P54" i="2"/>
  <c r="Q54" i="2"/>
  <c r="R54" i="2"/>
  <c r="S54" i="2"/>
  <c r="T54" i="2"/>
  <c r="U54" i="2"/>
  <c r="V54" i="2"/>
  <c r="W54" i="2"/>
  <c r="X54" i="2"/>
  <c r="Y54" i="2"/>
  <c r="N54" i="2"/>
  <c r="AA57" i="2"/>
  <c r="AB57" i="2"/>
  <c r="AC57" i="2"/>
  <c r="AD57" i="2"/>
  <c r="AE57" i="2"/>
  <c r="AF57" i="2"/>
  <c r="AG57" i="2"/>
  <c r="AH57" i="2"/>
  <c r="AI57" i="2"/>
  <c r="AJ57" i="2"/>
  <c r="AK57" i="2"/>
  <c r="AK358" i="2" s="1"/>
  <c r="Z57" i="2"/>
  <c r="AA56" i="2"/>
  <c r="AB56" i="2"/>
  <c r="AC56" i="2"/>
  <c r="AD56" i="2"/>
  <c r="AE56" i="2"/>
  <c r="AF56" i="2"/>
  <c r="AG56" i="2"/>
  <c r="AH56" i="2"/>
  <c r="AI56" i="2"/>
  <c r="AJ56" i="2"/>
  <c r="AK56" i="2"/>
  <c r="AK357" i="2" s="1"/>
  <c r="Z56" i="2"/>
  <c r="AA38" i="2"/>
  <c r="AA339" i="2" s="1"/>
  <c r="AB38" i="2"/>
  <c r="AB339" i="2" s="1"/>
  <c r="AC38" i="2"/>
  <c r="AC339" i="2" s="1"/>
  <c r="AD38" i="2"/>
  <c r="AD339" i="2" s="1"/>
  <c r="AE38" i="2"/>
  <c r="AE339" i="2" s="1"/>
  <c r="AF38" i="2"/>
  <c r="AF339" i="2" s="1"/>
  <c r="AG38" i="2"/>
  <c r="AG339" i="2" s="1"/>
  <c r="AH38" i="2"/>
  <c r="AH339" i="2" s="1"/>
  <c r="AI38" i="2"/>
  <c r="AI339" i="2" s="1"/>
  <c r="AJ38" i="2"/>
  <c r="AJ339" i="2" s="1"/>
  <c r="AK38" i="2"/>
  <c r="AK339" i="2" s="1"/>
  <c r="AL38" i="2"/>
  <c r="AL339" i="2" s="1"/>
  <c r="AM38" i="2"/>
  <c r="AM339" i="2" s="1"/>
  <c r="AN38" i="2"/>
  <c r="AN339" i="2" s="1"/>
  <c r="AO38" i="2"/>
  <c r="AO339" i="2" s="1"/>
  <c r="AP38" i="2"/>
  <c r="AP339" i="2" s="1"/>
  <c r="AQ38" i="2"/>
  <c r="AQ339" i="2" s="1"/>
  <c r="AR38" i="2"/>
  <c r="AR339" i="2" s="1"/>
  <c r="AS38" i="2"/>
  <c r="AS339" i="2" s="1"/>
  <c r="AT38" i="2"/>
  <c r="AT339" i="2" s="1"/>
  <c r="AU38" i="2"/>
  <c r="AU339" i="2" s="1"/>
  <c r="AV38" i="2"/>
  <c r="AV339" i="2" s="1"/>
  <c r="AW38" i="2"/>
  <c r="AW339" i="2" s="1"/>
  <c r="AX38" i="2"/>
  <c r="AX339" i="2" s="1"/>
  <c r="AY38" i="2"/>
  <c r="AY339" i="2" s="1"/>
  <c r="AZ38" i="2"/>
  <c r="AZ339" i="2" s="1"/>
  <c r="BA38" i="2"/>
  <c r="BA339" i="2" s="1"/>
  <c r="BB38" i="2"/>
  <c r="BB339" i="2" s="1"/>
  <c r="BC38" i="2"/>
  <c r="BC339" i="2" s="1"/>
  <c r="BD38" i="2"/>
  <c r="BD339" i="2" s="1"/>
  <c r="BE38" i="2"/>
  <c r="BE339" i="2" s="1"/>
  <c r="BF38" i="2"/>
  <c r="BF339" i="2" s="1"/>
  <c r="BG38" i="2"/>
  <c r="BG339" i="2" s="1"/>
  <c r="BH38" i="2"/>
  <c r="BH339" i="2" s="1"/>
  <c r="BI38" i="2"/>
  <c r="BI339" i="2" s="1"/>
  <c r="Z38" i="2"/>
  <c r="Z339" i="2" s="1"/>
  <c r="AA37" i="2"/>
  <c r="AA338" i="2" s="1"/>
  <c r="AB37" i="2"/>
  <c r="AB338" i="2" s="1"/>
  <c r="AC37" i="2"/>
  <c r="AC338" i="2" s="1"/>
  <c r="AD37" i="2"/>
  <c r="AD338" i="2" s="1"/>
  <c r="AE37" i="2"/>
  <c r="AE338" i="2" s="1"/>
  <c r="AF37" i="2"/>
  <c r="AF338" i="2" s="1"/>
  <c r="AG37" i="2"/>
  <c r="AG338" i="2" s="1"/>
  <c r="AH37" i="2"/>
  <c r="AH338" i="2" s="1"/>
  <c r="AI37" i="2"/>
  <c r="AI338" i="2" s="1"/>
  <c r="AJ37" i="2"/>
  <c r="AJ338" i="2" s="1"/>
  <c r="AK37" i="2"/>
  <c r="AK338" i="2" s="1"/>
  <c r="AL37" i="2"/>
  <c r="AL338" i="2" s="1"/>
  <c r="AM37" i="2"/>
  <c r="AM338" i="2" s="1"/>
  <c r="AN37" i="2"/>
  <c r="AN338" i="2" s="1"/>
  <c r="AO37" i="2"/>
  <c r="AO338" i="2" s="1"/>
  <c r="AP37" i="2"/>
  <c r="AP338" i="2" s="1"/>
  <c r="AQ37" i="2"/>
  <c r="AQ338" i="2" s="1"/>
  <c r="AR37" i="2"/>
  <c r="AR338" i="2" s="1"/>
  <c r="AS37" i="2"/>
  <c r="AS338" i="2" s="1"/>
  <c r="AT37" i="2"/>
  <c r="AT338" i="2" s="1"/>
  <c r="AU37" i="2"/>
  <c r="AU338" i="2" s="1"/>
  <c r="AV37" i="2"/>
  <c r="AV338" i="2" s="1"/>
  <c r="AW37" i="2"/>
  <c r="AW338" i="2" s="1"/>
  <c r="AX37" i="2"/>
  <c r="AX338" i="2" s="1"/>
  <c r="AY37" i="2"/>
  <c r="AY338" i="2" s="1"/>
  <c r="AZ37" i="2"/>
  <c r="AZ338" i="2" s="1"/>
  <c r="BA37" i="2"/>
  <c r="BA338" i="2" s="1"/>
  <c r="BB37" i="2"/>
  <c r="BB338" i="2" s="1"/>
  <c r="BC37" i="2"/>
  <c r="BC338" i="2" s="1"/>
  <c r="BD37" i="2"/>
  <c r="BD338" i="2" s="1"/>
  <c r="BE37" i="2"/>
  <c r="BE338" i="2" s="1"/>
  <c r="BF37" i="2"/>
  <c r="BF338" i="2" s="1"/>
  <c r="BG37" i="2"/>
  <c r="BG338" i="2" s="1"/>
  <c r="BH37" i="2"/>
  <c r="BH338" i="2" s="1"/>
  <c r="BI37" i="2"/>
  <c r="BI338" i="2" s="1"/>
  <c r="Z37" i="2"/>
  <c r="Z338" i="2" s="1"/>
  <c r="O34" i="2"/>
  <c r="P34" i="2"/>
  <c r="Q34" i="2"/>
  <c r="R34" i="2"/>
  <c r="S34" i="2"/>
  <c r="T34" i="2"/>
  <c r="U34" i="2"/>
  <c r="V34" i="2"/>
  <c r="W34" i="2"/>
  <c r="X34" i="2"/>
  <c r="Y34" i="2"/>
  <c r="N34" i="2"/>
  <c r="O35" i="2"/>
  <c r="P35" i="2"/>
  <c r="Q35" i="2"/>
  <c r="R35" i="2"/>
  <c r="S35" i="2"/>
  <c r="T35" i="2"/>
  <c r="U35" i="2"/>
  <c r="V35" i="2"/>
  <c r="W35" i="2"/>
  <c r="X35" i="2"/>
  <c r="Y35" i="2"/>
  <c r="N35" i="2"/>
  <c r="AA36" i="2"/>
  <c r="AB36" i="2"/>
  <c r="AC36" i="2"/>
  <c r="AD36" i="2"/>
  <c r="AE36" i="2"/>
  <c r="AF36" i="2"/>
  <c r="AG36" i="2"/>
  <c r="AH36" i="2"/>
  <c r="AI36" i="2"/>
  <c r="AJ36" i="2"/>
  <c r="AK36" i="2"/>
  <c r="Z36" i="2"/>
  <c r="T18" i="11"/>
  <c r="M18" i="11"/>
  <c r="L18" i="11"/>
  <c r="K18" i="11"/>
  <c r="J18" i="11"/>
  <c r="I18" i="11"/>
  <c r="H18" i="11"/>
  <c r="U17" i="11"/>
  <c r="BI15" i="11"/>
  <c r="BH15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G12" i="11"/>
  <c r="F12" i="11"/>
  <c r="E12" i="11"/>
  <c r="D12" i="11"/>
  <c r="C12" i="11"/>
  <c r="B12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M9" i="11"/>
  <c r="L9" i="11"/>
  <c r="K9" i="11"/>
  <c r="J9" i="11"/>
  <c r="I9" i="11"/>
  <c r="H9" i="11"/>
  <c r="BI8" i="11"/>
  <c r="BH8" i="11"/>
  <c r="BG8" i="11"/>
  <c r="BF8" i="11"/>
  <c r="BE8" i="11"/>
  <c r="BD8" i="11"/>
  <c r="BC8" i="11"/>
  <c r="BB8" i="11"/>
  <c r="BA8" i="11"/>
  <c r="AZ8" i="11"/>
  <c r="AY8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H6" i="11"/>
  <c r="G6" i="11"/>
  <c r="F6" i="11"/>
  <c r="E6" i="11"/>
  <c r="E20" i="11" s="1"/>
  <c r="D6" i="11"/>
  <c r="D20" i="11" s="1"/>
  <c r="C6" i="11"/>
  <c r="B6" i="11"/>
  <c r="F22" i="10"/>
  <c r="E22" i="10"/>
  <c r="D22" i="10"/>
  <c r="C22" i="10"/>
  <c r="B22" i="10"/>
  <c r="F19" i="10"/>
  <c r="F23" i="10" s="1"/>
  <c r="F26" i="10" s="1"/>
  <c r="F28" i="10" s="1"/>
  <c r="E19" i="10"/>
  <c r="E23" i="10" s="1"/>
  <c r="E26" i="10" s="1"/>
  <c r="E28" i="10" s="1"/>
  <c r="D19" i="10"/>
  <c r="D23" i="10" s="1"/>
  <c r="D26" i="10" s="1"/>
  <c r="D28" i="10" s="1"/>
  <c r="C19" i="10"/>
  <c r="C23" i="10" s="1"/>
  <c r="C26" i="10" s="1"/>
  <c r="C28" i="10" s="1"/>
  <c r="B19" i="10"/>
  <c r="B23" i="10" s="1"/>
  <c r="B26" i="10" s="1"/>
  <c r="B28" i="10" s="1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F22" i="9"/>
  <c r="E22" i="9"/>
  <c r="D22" i="9"/>
  <c r="C22" i="9"/>
  <c r="B22" i="9"/>
  <c r="F19" i="9"/>
  <c r="F23" i="9" s="1"/>
  <c r="F26" i="9" s="1"/>
  <c r="F28" i="9" s="1"/>
  <c r="E19" i="9"/>
  <c r="E23" i="9" s="1"/>
  <c r="E26" i="9" s="1"/>
  <c r="E28" i="9" s="1"/>
  <c r="D19" i="9"/>
  <c r="D23" i="9" s="1"/>
  <c r="D26" i="9" s="1"/>
  <c r="D28" i="9" s="1"/>
  <c r="C19" i="9"/>
  <c r="C23" i="9" s="1"/>
  <c r="C26" i="9" s="1"/>
  <c r="C28" i="9" s="1"/>
  <c r="B19" i="9"/>
  <c r="B23" i="9" s="1"/>
  <c r="B26" i="9" s="1"/>
  <c r="B28" i="9" s="1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F23" i="8"/>
  <c r="E23" i="8"/>
  <c r="D23" i="8"/>
  <c r="C23" i="8"/>
  <c r="B23" i="8"/>
  <c r="F19" i="8"/>
  <c r="F24" i="8" s="1"/>
  <c r="F27" i="8" s="1"/>
  <c r="F29" i="8" s="1"/>
  <c r="E19" i="8"/>
  <c r="E24" i="8" s="1"/>
  <c r="E27" i="8" s="1"/>
  <c r="E29" i="8" s="1"/>
  <c r="D19" i="8"/>
  <c r="D24" i="8" s="1"/>
  <c r="D27" i="8" s="1"/>
  <c r="D29" i="8" s="1"/>
  <c r="C19" i="8"/>
  <c r="C24" i="8" s="1"/>
  <c r="C27" i="8" s="1"/>
  <c r="C29" i="8" s="1"/>
  <c r="B19" i="8"/>
  <c r="B24" i="8" s="1"/>
  <c r="B27" i="8" s="1"/>
  <c r="B29" i="8" s="1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E77" i="7"/>
  <c r="H77" i="7" s="1"/>
  <c r="K77" i="7" s="1"/>
  <c r="N77" i="7" s="1"/>
  <c r="E74" i="7"/>
  <c r="H74" i="7" s="1"/>
  <c r="K74" i="7" s="1"/>
  <c r="N74" i="7" s="1"/>
  <c r="B73" i="7"/>
  <c r="E72" i="7"/>
  <c r="H72" i="7" s="1"/>
  <c r="K72" i="7" s="1"/>
  <c r="N72" i="7" s="1"/>
  <c r="E69" i="7"/>
  <c r="H69" i="7" s="1"/>
  <c r="K69" i="7" s="1"/>
  <c r="N69" i="7" s="1"/>
  <c r="E67" i="7"/>
  <c r="H67" i="7" s="1"/>
  <c r="K67" i="7" s="1"/>
  <c r="N67" i="7" s="1"/>
  <c r="E66" i="7"/>
  <c r="H66" i="7" s="1"/>
  <c r="K66" i="7" s="1"/>
  <c r="N66" i="7" s="1"/>
  <c r="E65" i="7"/>
  <c r="H65" i="7" s="1"/>
  <c r="K65" i="7" s="1"/>
  <c r="N65" i="7" s="1"/>
  <c r="E64" i="7"/>
  <c r="H64" i="7" s="1"/>
  <c r="K64" i="7" s="1"/>
  <c r="N64" i="7" s="1"/>
  <c r="E63" i="7"/>
  <c r="H63" i="7" s="1"/>
  <c r="K63" i="7" s="1"/>
  <c r="N63" i="7" s="1"/>
  <c r="E62" i="7"/>
  <c r="H62" i="7" s="1"/>
  <c r="K62" i="7" s="1"/>
  <c r="N62" i="7" s="1"/>
  <c r="E61" i="7"/>
  <c r="H61" i="7" s="1"/>
  <c r="K61" i="7" s="1"/>
  <c r="N61" i="7" s="1"/>
  <c r="E60" i="7"/>
  <c r="H60" i="7" s="1"/>
  <c r="K60" i="7" s="1"/>
  <c r="N60" i="7" s="1"/>
  <c r="K59" i="7"/>
  <c r="N59" i="7" s="1"/>
  <c r="E58" i="7"/>
  <c r="H58" i="7" s="1"/>
  <c r="K58" i="7" s="1"/>
  <c r="N58" i="7" s="1"/>
  <c r="N57" i="7"/>
  <c r="H57" i="7"/>
  <c r="N56" i="7"/>
  <c r="H56" i="7"/>
  <c r="N54" i="7"/>
  <c r="K54" i="7"/>
  <c r="H54" i="7"/>
  <c r="E54" i="7"/>
  <c r="N53" i="7"/>
  <c r="K53" i="7"/>
  <c r="H53" i="7"/>
  <c r="E53" i="7"/>
  <c r="E41" i="7"/>
  <c r="H41" i="7" s="1"/>
  <c r="K41" i="7" s="1"/>
  <c r="N41" i="7" s="1"/>
  <c r="N26" i="7"/>
  <c r="K26" i="7"/>
  <c r="H26" i="7"/>
  <c r="E26" i="7"/>
  <c r="B26" i="7"/>
  <c r="D43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F23" i="6"/>
  <c r="F22" i="6"/>
  <c r="F21" i="6"/>
  <c r="F20" i="6"/>
  <c r="P19" i="6"/>
  <c r="F19" i="6"/>
  <c r="G20" i="6" s="1"/>
  <c r="H20" i="6" s="1"/>
  <c r="BI14" i="6"/>
  <c r="BI38" i="6" s="1"/>
  <c r="AW14" i="6"/>
  <c r="AW38" i="6" s="1"/>
  <c r="AK14" i="6"/>
  <c r="AK38" i="6" s="1"/>
  <c r="Y38" i="6"/>
  <c r="M38" i="6"/>
  <c r="BI13" i="6"/>
  <c r="BI37" i="6" s="1"/>
  <c r="BH13" i="6"/>
  <c r="BH37" i="6" s="1"/>
  <c r="AW13" i="6"/>
  <c r="AW37" i="6" s="1"/>
  <c r="AV13" i="6"/>
  <c r="AV37" i="6" s="1"/>
  <c r="AK13" i="6"/>
  <c r="AK37" i="6" s="1"/>
  <c r="AJ13" i="6"/>
  <c r="AJ37" i="6" s="1"/>
  <c r="Y37" i="6"/>
  <c r="X37" i="6"/>
  <c r="M37" i="6"/>
  <c r="L37" i="6"/>
  <c r="BI12" i="6"/>
  <c r="BI36" i="6" s="1"/>
  <c r="BH12" i="6"/>
  <c r="BH36" i="6" s="1"/>
  <c r="BG12" i="6"/>
  <c r="BG36" i="6" s="1"/>
  <c r="AW12" i="6"/>
  <c r="AW36" i="6" s="1"/>
  <c r="AV12" i="6"/>
  <c r="AV36" i="6" s="1"/>
  <c r="AU12" i="6"/>
  <c r="AU36" i="6" s="1"/>
  <c r="AK12" i="6"/>
  <c r="AK36" i="6" s="1"/>
  <c r="AJ12" i="6"/>
  <c r="AJ36" i="6" s="1"/>
  <c r="AI12" i="6"/>
  <c r="AI36" i="6" s="1"/>
  <c r="Y36" i="6"/>
  <c r="X36" i="6"/>
  <c r="W36" i="6"/>
  <c r="M36" i="6"/>
  <c r="L36" i="6"/>
  <c r="K36" i="6"/>
  <c r="BI11" i="6"/>
  <c r="BI35" i="6" s="1"/>
  <c r="BH11" i="6"/>
  <c r="BH35" i="6" s="1"/>
  <c r="BG11" i="6"/>
  <c r="BG35" i="6" s="1"/>
  <c r="BF11" i="6"/>
  <c r="BF35" i="6" s="1"/>
  <c r="AW11" i="6"/>
  <c r="AW35" i="6" s="1"/>
  <c r="AV11" i="6"/>
  <c r="AV35" i="6" s="1"/>
  <c r="AU11" i="6"/>
  <c r="AU35" i="6" s="1"/>
  <c r="AT11" i="6"/>
  <c r="AT35" i="6" s="1"/>
  <c r="AK11" i="6"/>
  <c r="AK35" i="6" s="1"/>
  <c r="AJ11" i="6"/>
  <c r="AJ35" i="6" s="1"/>
  <c r="AI11" i="6"/>
  <c r="AI35" i="6" s="1"/>
  <c r="AH11" i="6"/>
  <c r="AH35" i="6" s="1"/>
  <c r="Y35" i="6"/>
  <c r="X35" i="6"/>
  <c r="W35" i="6"/>
  <c r="V35" i="6"/>
  <c r="M11" i="6"/>
  <c r="M35" i="6" s="1"/>
  <c r="L11" i="6"/>
  <c r="L35" i="6" s="1"/>
  <c r="K11" i="6"/>
  <c r="K35" i="6" s="1"/>
  <c r="J11" i="6"/>
  <c r="J35" i="6" s="1"/>
  <c r="BI10" i="6"/>
  <c r="BI34" i="6" s="1"/>
  <c r="BH10" i="6"/>
  <c r="BH34" i="6" s="1"/>
  <c r="BG10" i="6"/>
  <c r="BG34" i="6" s="1"/>
  <c r="BF10" i="6"/>
  <c r="BF34" i="6" s="1"/>
  <c r="BE10" i="6"/>
  <c r="BE34" i="6" s="1"/>
  <c r="AW10" i="6"/>
  <c r="AW34" i="6" s="1"/>
  <c r="AV10" i="6"/>
  <c r="AV34" i="6" s="1"/>
  <c r="AU10" i="6"/>
  <c r="AU34" i="6" s="1"/>
  <c r="AT10" i="6"/>
  <c r="AT34" i="6" s="1"/>
  <c r="AS10" i="6"/>
  <c r="AS34" i="6" s="1"/>
  <c r="AK10" i="6"/>
  <c r="AK34" i="6" s="1"/>
  <c r="AJ10" i="6"/>
  <c r="AJ34" i="6" s="1"/>
  <c r="AI10" i="6"/>
  <c r="AI34" i="6" s="1"/>
  <c r="AH10" i="6"/>
  <c r="AH34" i="6" s="1"/>
  <c r="AG10" i="6"/>
  <c r="AG34" i="6" s="1"/>
  <c r="Y34" i="6"/>
  <c r="X34" i="6"/>
  <c r="W34" i="6"/>
  <c r="V34" i="6"/>
  <c r="U34" i="6"/>
  <c r="M10" i="6"/>
  <c r="M34" i="6" s="1"/>
  <c r="L10" i="6"/>
  <c r="L34" i="6" s="1"/>
  <c r="K10" i="6"/>
  <c r="K34" i="6" s="1"/>
  <c r="J10" i="6"/>
  <c r="J34" i="6" s="1"/>
  <c r="I10" i="6"/>
  <c r="I34" i="6" s="1"/>
  <c r="BI9" i="6"/>
  <c r="BI33" i="6" s="1"/>
  <c r="BH9" i="6"/>
  <c r="BH33" i="6" s="1"/>
  <c r="BG9" i="6"/>
  <c r="BG33" i="6" s="1"/>
  <c r="BF9" i="6"/>
  <c r="BF33" i="6" s="1"/>
  <c r="BE9" i="6"/>
  <c r="BE33" i="6" s="1"/>
  <c r="BD9" i="6"/>
  <c r="BD33" i="6" s="1"/>
  <c r="AW9" i="6"/>
  <c r="AW33" i="6" s="1"/>
  <c r="AV9" i="6"/>
  <c r="AV33" i="6" s="1"/>
  <c r="AU9" i="6"/>
  <c r="AU33" i="6" s="1"/>
  <c r="AT9" i="6"/>
  <c r="AT33" i="6" s="1"/>
  <c r="AS9" i="6"/>
  <c r="AS33" i="6" s="1"/>
  <c r="AR9" i="6"/>
  <c r="AR33" i="6" s="1"/>
  <c r="AK9" i="6"/>
  <c r="AK33" i="6" s="1"/>
  <c r="AJ9" i="6"/>
  <c r="AJ33" i="6" s="1"/>
  <c r="AI9" i="6"/>
  <c r="AI33" i="6" s="1"/>
  <c r="AH9" i="6"/>
  <c r="AH33" i="6" s="1"/>
  <c r="AG9" i="6"/>
  <c r="AG33" i="6" s="1"/>
  <c r="AF9" i="6"/>
  <c r="AF33" i="6" s="1"/>
  <c r="Y33" i="6"/>
  <c r="X33" i="6"/>
  <c r="W33" i="6"/>
  <c r="V33" i="6"/>
  <c r="U33" i="6"/>
  <c r="T33" i="6"/>
  <c r="M9" i="6"/>
  <c r="M33" i="6" s="1"/>
  <c r="L9" i="6"/>
  <c r="L33" i="6" s="1"/>
  <c r="K9" i="6"/>
  <c r="K33" i="6" s="1"/>
  <c r="J9" i="6"/>
  <c r="J33" i="6" s="1"/>
  <c r="I9" i="6"/>
  <c r="I33" i="6" s="1"/>
  <c r="H9" i="6"/>
  <c r="H33" i="6" s="1"/>
  <c r="BI8" i="6"/>
  <c r="BI32" i="6" s="1"/>
  <c r="BH8" i="6"/>
  <c r="BH32" i="6" s="1"/>
  <c r="BG8" i="6"/>
  <c r="BG32" i="6" s="1"/>
  <c r="BF8" i="6"/>
  <c r="BF32" i="6" s="1"/>
  <c r="BE8" i="6"/>
  <c r="BE32" i="6" s="1"/>
  <c r="BD8" i="6"/>
  <c r="BD32" i="6" s="1"/>
  <c r="BC8" i="6"/>
  <c r="BC32" i="6" s="1"/>
  <c r="AW8" i="6"/>
  <c r="AW32" i="6" s="1"/>
  <c r="AV8" i="6"/>
  <c r="AV32" i="6" s="1"/>
  <c r="AU8" i="6"/>
  <c r="AU32" i="6" s="1"/>
  <c r="AT8" i="6"/>
  <c r="AS8" i="6"/>
  <c r="AS32" i="6" s="1"/>
  <c r="AR8" i="6"/>
  <c r="AR32" i="6" s="1"/>
  <c r="AQ8" i="6"/>
  <c r="AQ32" i="6" s="1"/>
  <c r="AK8" i="6"/>
  <c r="AK32" i="6" s="1"/>
  <c r="AJ8" i="6"/>
  <c r="AJ32" i="6" s="1"/>
  <c r="AI8" i="6"/>
  <c r="AI32" i="6" s="1"/>
  <c r="AH8" i="6"/>
  <c r="AH32" i="6" s="1"/>
  <c r="AG8" i="6"/>
  <c r="AG32" i="6" s="1"/>
  <c r="AF8" i="6"/>
  <c r="AF32" i="6" s="1"/>
  <c r="AE8" i="6"/>
  <c r="AE32" i="6" s="1"/>
  <c r="Y32" i="6"/>
  <c r="X32" i="6"/>
  <c r="W32" i="6"/>
  <c r="V32" i="6"/>
  <c r="U32" i="6"/>
  <c r="T32" i="6"/>
  <c r="S32" i="6"/>
  <c r="M8" i="6"/>
  <c r="M32" i="6" s="1"/>
  <c r="L8" i="6"/>
  <c r="L32" i="6" s="1"/>
  <c r="K8" i="6"/>
  <c r="K32" i="6" s="1"/>
  <c r="J8" i="6"/>
  <c r="J32" i="6" s="1"/>
  <c r="I8" i="6"/>
  <c r="I32" i="6" s="1"/>
  <c r="H8" i="6"/>
  <c r="H32" i="6" s="1"/>
  <c r="G8" i="6"/>
  <c r="G32" i="6" s="1"/>
  <c r="BI7" i="6"/>
  <c r="BI31" i="6" s="1"/>
  <c r="BH7" i="6"/>
  <c r="BH31" i="6" s="1"/>
  <c r="BG7" i="6"/>
  <c r="BG31" i="6" s="1"/>
  <c r="BF7" i="6"/>
  <c r="BF31" i="6" s="1"/>
  <c r="BE7" i="6"/>
  <c r="BE31" i="6" s="1"/>
  <c r="BD7" i="6"/>
  <c r="BD31" i="6" s="1"/>
  <c r="BC7" i="6"/>
  <c r="BC31" i="6" s="1"/>
  <c r="BB7" i="6"/>
  <c r="BB31" i="6" s="1"/>
  <c r="AW7" i="6"/>
  <c r="AW31" i="6" s="1"/>
  <c r="AV7" i="6"/>
  <c r="AV31" i="6" s="1"/>
  <c r="AU7" i="6"/>
  <c r="AU31" i="6" s="1"/>
  <c r="AT7" i="6"/>
  <c r="AT31" i="6" s="1"/>
  <c r="AS7" i="6"/>
  <c r="AS31" i="6" s="1"/>
  <c r="AR7" i="6"/>
  <c r="AR31" i="6" s="1"/>
  <c r="AQ7" i="6"/>
  <c r="AQ31" i="6" s="1"/>
  <c r="AP7" i="6"/>
  <c r="AP31" i="6" s="1"/>
  <c r="AK7" i="6"/>
  <c r="AK31" i="6" s="1"/>
  <c r="AJ7" i="6"/>
  <c r="AJ31" i="6" s="1"/>
  <c r="AI7" i="6"/>
  <c r="AI31" i="6" s="1"/>
  <c r="AH7" i="6"/>
  <c r="AH31" i="6" s="1"/>
  <c r="AG7" i="6"/>
  <c r="AG31" i="6" s="1"/>
  <c r="AF7" i="6"/>
  <c r="AF31" i="6" s="1"/>
  <c r="AE7" i="6"/>
  <c r="AE31" i="6" s="1"/>
  <c r="AD7" i="6"/>
  <c r="AD31" i="6" s="1"/>
  <c r="Y31" i="6"/>
  <c r="X31" i="6"/>
  <c r="W31" i="6"/>
  <c r="V31" i="6"/>
  <c r="U31" i="6"/>
  <c r="T31" i="6"/>
  <c r="S31" i="6"/>
  <c r="R31" i="6"/>
  <c r="M7" i="6"/>
  <c r="M31" i="6" s="1"/>
  <c r="L7" i="6"/>
  <c r="L31" i="6" s="1"/>
  <c r="K7" i="6"/>
  <c r="K31" i="6" s="1"/>
  <c r="J7" i="6"/>
  <c r="J31" i="6" s="1"/>
  <c r="I7" i="6"/>
  <c r="I31" i="6" s="1"/>
  <c r="H7" i="6"/>
  <c r="H31" i="6" s="1"/>
  <c r="G7" i="6"/>
  <c r="G31" i="6" s="1"/>
  <c r="F7" i="6"/>
  <c r="F31" i="6" s="1"/>
  <c r="BI6" i="6"/>
  <c r="BI30" i="6" s="1"/>
  <c r="BH6" i="6"/>
  <c r="BH30" i="6" s="1"/>
  <c r="BG6" i="6"/>
  <c r="BG30" i="6" s="1"/>
  <c r="BF6" i="6"/>
  <c r="BF30" i="6" s="1"/>
  <c r="BE6" i="6"/>
  <c r="BE30" i="6" s="1"/>
  <c r="BD6" i="6"/>
  <c r="BD30" i="6" s="1"/>
  <c r="BC6" i="6"/>
  <c r="BC30" i="6" s="1"/>
  <c r="BB6" i="6"/>
  <c r="BB30" i="6" s="1"/>
  <c r="BA6" i="6"/>
  <c r="BA30" i="6" s="1"/>
  <c r="AW6" i="6"/>
  <c r="AW30" i="6" s="1"/>
  <c r="AV6" i="6"/>
  <c r="AV30" i="6" s="1"/>
  <c r="AU6" i="6"/>
  <c r="AU30" i="6" s="1"/>
  <c r="AT6" i="6"/>
  <c r="AT30" i="6" s="1"/>
  <c r="AS6" i="6"/>
  <c r="AS30" i="6" s="1"/>
  <c r="AR6" i="6"/>
  <c r="AR30" i="6" s="1"/>
  <c r="AQ6" i="6"/>
  <c r="AQ30" i="6" s="1"/>
  <c r="AP6" i="6"/>
  <c r="AP30" i="6" s="1"/>
  <c r="AO6" i="6"/>
  <c r="AO30" i="6" s="1"/>
  <c r="AK6" i="6"/>
  <c r="AK30" i="6" s="1"/>
  <c r="AJ6" i="6"/>
  <c r="AJ30" i="6" s="1"/>
  <c r="AI6" i="6"/>
  <c r="AI30" i="6" s="1"/>
  <c r="AH6" i="6"/>
  <c r="AH30" i="6" s="1"/>
  <c r="AG6" i="6"/>
  <c r="AG30" i="6" s="1"/>
  <c r="AF6" i="6"/>
  <c r="AF30" i="6" s="1"/>
  <c r="AE6" i="6"/>
  <c r="AE30" i="6" s="1"/>
  <c r="AD6" i="6"/>
  <c r="AD30" i="6" s="1"/>
  <c r="AC6" i="6"/>
  <c r="AC30" i="6" s="1"/>
  <c r="Y30" i="6"/>
  <c r="X30" i="6"/>
  <c r="W30" i="6"/>
  <c r="V30" i="6"/>
  <c r="U30" i="6"/>
  <c r="T30" i="6"/>
  <c r="S30" i="6"/>
  <c r="R30" i="6"/>
  <c r="Q30" i="6"/>
  <c r="M6" i="6"/>
  <c r="M30" i="6" s="1"/>
  <c r="L6" i="6"/>
  <c r="L30" i="6" s="1"/>
  <c r="K6" i="6"/>
  <c r="K30" i="6" s="1"/>
  <c r="J6" i="6"/>
  <c r="J30" i="6" s="1"/>
  <c r="I6" i="6"/>
  <c r="I30" i="6" s="1"/>
  <c r="H6" i="6"/>
  <c r="H30" i="6" s="1"/>
  <c r="G6" i="6"/>
  <c r="G30" i="6" s="1"/>
  <c r="F6" i="6"/>
  <c r="F30" i="6" s="1"/>
  <c r="E6" i="6"/>
  <c r="E30" i="6" s="1"/>
  <c r="BI5" i="6"/>
  <c r="BI29" i="6" s="1"/>
  <c r="BH5" i="6"/>
  <c r="BH29" i="6" s="1"/>
  <c r="BG5" i="6"/>
  <c r="BG29" i="6" s="1"/>
  <c r="BF5" i="6"/>
  <c r="BF29" i="6" s="1"/>
  <c r="BE5" i="6"/>
  <c r="BE29" i="6" s="1"/>
  <c r="BD5" i="6"/>
  <c r="BD29" i="6" s="1"/>
  <c r="BC5" i="6"/>
  <c r="BC29" i="6" s="1"/>
  <c r="BB5" i="6"/>
  <c r="BB29" i="6" s="1"/>
  <c r="BA5" i="6"/>
  <c r="BA29" i="6" s="1"/>
  <c r="AZ5" i="6"/>
  <c r="AZ29" i="6" s="1"/>
  <c r="AW5" i="6"/>
  <c r="AW29" i="6" s="1"/>
  <c r="AV5" i="6"/>
  <c r="AV29" i="6" s="1"/>
  <c r="AU5" i="6"/>
  <c r="AU29" i="6" s="1"/>
  <c r="AT5" i="6"/>
  <c r="AT29" i="6" s="1"/>
  <c r="AS5" i="6"/>
  <c r="AS29" i="6" s="1"/>
  <c r="AR5" i="6"/>
  <c r="AR29" i="6" s="1"/>
  <c r="AQ5" i="6"/>
  <c r="AQ29" i="6" s="1"/>
  <c r="AP5" i="6"/>
  <c r="AP29" i="6" s="1"/>
  <c r="AO5" i="6"/>
  <c r="AO29" i="6" s="1"/>
  <c r="AN5" i="6"/>
  <c r="AN29" i="6" s="1"/>
  <c r="AK29" i="6"/>
  <c r="AJ29" i="6"/>
  <c r="AI29" i="6"/>
  <c r="AH29" i="6"/>
  <c r="AF29" i="6"/>
  <c r="AE29" i="6"/>
  <c r="AD29" i="6"/>
  <c r="AC29" i="6"/>
  <c r="AB29" i="6"/>
  <c r="Y29" i="6"/>
  <c r="X29" i="6"/>
  <c r="W29" i="6"/>
  <c r="V29" i="6"/>
  <c r="U29" i="6"/>
  <c r="T29" i="6"/>
  <c r="S29" i="6"/>
  <c r="R29" i="6"/>
  <c r="Q29" i="6"/>
  <c r="P29" i="6"/>
  <c r="M5" i="6"/>
  <c r="M29" i="6" s="1"/>
  <c r="L5" i="6"/>
  <c r="L29" i="6" s="1"/>
  <c r="K5" i="6"/>
  <c r="K29" i="6" s="1"/>
  <c r="J5" i="6"/>
  <c r="J29" i="6" s="1"/>
  <c r="I5" i="6"/>
  <c r="I29" i="6" s="1"/>
  <c r="H5" i="6"/>
  <c r="H29" i="6" s="1"/>
  <c r="G5" i="6"/>
  <c r="G29" i="6" s="1"/>
  <c r="F5" i="6"/>
  <c r="F29" i="6" s="1"/>
  <c r="E5" i="6"/>
  <c r="E29" i="6" s="1"/>
  <c r="D5" i="6"/>
  <c r="D29" i="6" s="1"/>
  <c r="BI4" i="6"/>
  <c r="BH4" i="6"/>
  <c r="BH28" i="6" s="1"/>
  <c r="BG4" i="6"/>
  <c r="BG28" i="6" s="1"/>
  <c r="BF4" i="6"/>
  <c r="BF28" i="6" s="1"/>
  <c r="BE4" i="6"/>
  <c r="BE28" i="6" s="1"/>
  <c r="BD4" i="6"/>
  <c r="BD28" i="6" s="1"/>
  <c r="BC4" i="6"/>
  <c r="BC28" i="6" s="1"/>
  <c r="BB4" i="6"/>
  <c r="BB28" i="6" s="1"/>
  <c r="BA4" i="6"/>
  <c r="AZ4" i="6"/>
  <c r="AZ28" i="6" s="1"/>
  <c r="AY4" i="6"/>
  <c r="AY28" i="6" s="1"/>
  <c r="AW4" i="6"/>
  <c r="AW28" i="6" s="1"/>
  <c r="AV4" i="6"/>
  <c r="AV28" i="6" s="1"/>
  <c r="AU4" i="6"/>
  <c r="AU28" i="6" s="1"/>
  <c r="AT4" i="6"/>
  <c r="AT28" i="6" s="1"/>
  <c r="AS4" i="6"/>
  <c r="AS28" i="6" s="1"/>
  <c r="AR4" i="6"/>
  <c r="AR28" i="6" s="1"/>
  <c r="AQ4" i="6"/>
  <c r="AQ28" i="6" s="1"/>
  <c r="AP4" i="6"/>
  <c r="AP28" i="6" s="1"/>
  <c r="AO4" i="6"/>
  <c r="AO28" i="6" s="1"/>
  <c r="AN4" i="6"/>
  <c r="AN28" i="6" s="1"/>
  <c r="AM4" i="6"/>
  <c r="AM28" i="6" s="1"/>
  <c r="AK28" i="6"/>
  <c r="AJ28" i="6"/>
  <c r="AI28" i="6"/>
  <c r="AH28" i="6"/>
  <c r="AG28" i="6"/>
  <c r="AF28" i="6"/>
  <c r="AE28" i="6"/>
  <c r="AD28" i="6"/>
  <c r="AB28" i="6"/>
  <c r="AA28" i="6"/>
  <c r="Y28" i="6"/>
  <c r="X28" i="6"/>
  <c r="W28" i="6"/>
  <c r="V28" i="6"/>
  <c r="U28" i="6"/>
  <c r="T28" i="6"/>
  <c r="S28" i="6"/>
  <c r="R28" i="6"/>
  <c r="Q28" i="6"/>
  <c r="P28" i="6"/>
  <c r="O28" i="6"/>
  <c r="M4" i="6"/>
  <c r="M28" i="6" s="1"/>
  <c r="L4" i="6"/>
  <c r="L28" i="6" s="1"/>
  <c r="K4" i="6"/>
  <c r="K28" i="6" s="1"/>
  <c r="J4" i="6"/>
  <c r="J28" i="6" s="1"/>
  <c r="I4" i="6"/>
  <c r="H4" i="6"/>
  <c r="H28" i="6" s="1"/>
  <c r="G4" i="6"/>
  <c r="G28" i="6" s="1"/>
  <c r="F4" i="6"/>
  <c r="F28" i="6" s="1"/>
  <c r="E4" i="6"/>
  <c r="E28" i="6" s="1"/>
  <c r="D4" i="6"/>
  <c r="D28" i="6" s="1"/>
  <c r="C4" i="6"/>
  <c r="C28" i="6" s="1"/>
  <c r="BI3" i="6"/>
  <c r="BI27" i="6" s="1"/>
  <c r="BH3" i="6"/>
  <c r="BG3" i="6"/>
  <c r="BF3" i="6"/>
  <c r="BF27" i="6" s="1"/>
  <c r="BE3" i="6"/>
  <c r="BE27" i="6" s="1"/>
  <c r="BD3" i="6"/>
  <c r="BD27" i="6" s="1"/>
  <c r="BC3" i="6"/>
  <c r="BB3" i="6"/>
  <c r="BA3" i="6"/>
  <c r="BA27" i="6" s="1"/>
  <c r="AZ3" i="6"/>
  <c r="AY3" i="6"/>
  <c r="AX3" i="6"/>
  <c r="AW3" i="6"/>
  <c r="AW27" i="6" s="1"/>
  <c r="AV3" i="6"/>
  <c r="AU3" i="6"/>
  <c r="AT3" i="6"/>
  <c r="AT27" i="6" s="1"/>
  <c r="AS3" i="6"/>
  <c r="AS27" i="6" s="1"/>
  <c r="AR3" i="6"/>
  <c r="AQ3" i="6"/>
  <c r="AQ27" i="6" s="1"/>
  <c r="AP3" i="6"/>
  <c r="AP27" i="6" s="1"/>
  <c r="AO3" i="6"/>
  <c r="AO27" i="6" s="1"/>
  <c r="AN3" i="6"/>
  <c r="AN27" i="6" s="1"/>
  <c r="AM3" i="6"/>
  <c r="AL3" i="6"/>
  <c r="AL16" i="6" s="1"/>
  <c r="AL46" i="4" s="1"/>
  <c r="AJ27" i="6"/>
  <c r="AI27" i="6"/>
  <c r="AG27" i="6"/>
  <c r="AC27" i="6"/>
  <c r="Y27" i="6"/>
  <c r="U27" i="6"/>
  <c r="S27" i="6"/>
  <c r="R16" i="6"/>
  <c r="R46" i="4" s="1"/>
  <c r="Q27" i="6"/>
  <c r="M3" i="6"/>
  <c r="M27" i="6" s="1"/>
  <c r="L3" i="6"/>
  <c r="K3" i="6"/>
  <c r="J3" i="6"/>
  <c r="I3" i="6"/>
  <c r="I27" i="6" s="1"/>
  <c r="H3" i="6"/>
  <c r="G3" i="6"/>
  <c r="F3" i="6"/>
  <c r="E3" i="6"/>
  <c r="E27" i="6" s="1"/>
  <c r="D3" i="6"/>
  <c r="C3" i="6"/>
  <c r="C27" i="6" s="1"/>
  <c r="B3" i="6"/>
  <c r="B27" i="6" s="1"/>
  <c r="B1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W14" i="5" s="1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Y14" i="5" s="1"/>
  <c r="X8" i="5"/>
  <c r="W8" i="5"/>
  <c r="V8" i="5"/>
  <c r="U8" i="5"/>
  <c r="T8" i="5"/>
  <c r="S8" i="5"/>
  <c r="R8" i="5"/>
  <c r="Q8" i="5"/>
  <c r="P8" i="5"/>
  <c r="O8" i="5"/>
  <c r="N8" i="5"/>
  <c r="M8" i="5"/>
  <c r="M10" i="5" s="1"/>
  <c r="L8" i="5"/>
  <c r="L10" i="5" s="1"/>
  <c r="K8" i="5"/>
  <c r="J8" i="5"/>
  <c r="I8" i="5"/>
  <c r="H8" i="5"/>
  <c r="G8" i="5"/>
  <c r="F8" i="5"/>
  <c r="E8" i="5"/>
  <c r="E10" i="5" s="1"/>
  <c r="D8" i="5"/>
  <c r="D10" i="5" s="1"/>
  <c r="C8" i="5"/>
  <c r="C10" i="5" s="1"/>
  <c r="B8" i="5"/>
  <c r="M5" i="5"/>
  <c r="L5" i="5"/>
  <c r="K5" i="5"/>
  <c r="J5" i="5"/>
  <c r="I5" i="5"/>
  <c r="H5" i="5"/>
  <c r="G5" i="5"/>
  <c r="F5" i="5"/>
  <c r="E5" i="5"/>
  <c r="D5" i="5"/>
  <c r="C5" i="5"/>
  <c r="B5" i="5"/>
  <c r="N4" i="5"/>
  <c r="N5" i="5" s="1"/>
  <c r="Q50" i="4"/>
  <c r="Q39" i="4" s="1"/>
  <c r="P50" i="4"/>
  <c r="P39" i="4" s="1"/>
  <c r="O50" i="4"/>
  <c r="O39" i="4" s="1"/>
  <c r="N50" i="4"/>
  <c r="N39" i="4" s="1"/>
  <c r="M50" i="4"/>
  <c r="L50" i="4"/>
  <c r="K50" i="4"/>
  <c r="K39" i="4" s="1"/>
  <c r="J50" i="4"/>
  <c r="J39" i="4" s="1"/>
  <c r="I50" i="4"/>
  <c r="I39" i="4" s="1"/>
  <c r="H50" i="4"/>
  <c r="H39" i="4" s="1"/>
  <c r="G50" i="4"/>
  <c r="F50" i="4"/>
  <c r="F39" i="4" s="1"/>
  <c r="E50" i="4"/>
  <c r="D50" i="4"/>
  <c r="D39" i="4" s="1"/>
  <c r="C50" i="4"/>
  <c r="C39" i="4" s="1"/>
  <c r="B50" i="4"/>
  <c r="M47" i="4"/>
  <c r="M36" i="4" s="1"/>
  <c r="L47" i="4"/>
  <c r="K47" i="4"/>
  <c r="K36" i="4" s="1"/>
  <c r="J47" i="4"/>
  <c r="J139" i="2" s="1"/>
  <c r="I47" i="4"/>
  <c r="I36" i="4" s="1"/>
  <c r="H47" i="4"/>
  <c r="H36" i="4" s="1"/>
  <c r="G47" i="4"/>
  <c r="F47" i="4"/>
  <c r="E47" i="4"/>
  <c r="E138" i="2" s="1"/>
  <c r="D47" i="4"/>
  <c r="D138" i="2" s="1"/>
  <c r="C47" i="4"/>
  <c r="C138" i="2" s="1"/>
  <c r="B47" i="4"/>
  <c r="B36" i="4" s="1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M39" i="4"/>
  <c r="L39" i="4"/>
  <c r="G39" i="4"/>
  <c r="E39" i="4"/>
  <c r="L36" i="4"/>
  <c r="C36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R31" i="4"/>
  <c r="B28" i="4"/>
  <c r="B29" i="4" s="1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I22" i="4"/>
  <c r="BI23" i="4" s="1"/>
  <c r="BH22" i="4"/>
  <c r="BH23" i="4" s="1"/>
  <c r="BG22" i="4"/>
  <c r="BG23" i="4" s="1"/>
  <c r="BF22" i="4"/>
  <c r="BF23" i="4" s="1"/>
  <c r="BE22" i="4"/>
  <c r="BE23" i="4" s="1"/>
  <c r="BD22" i="4"/>
  <c r="BD23" i="4" s="1"/>
  <c r="BC22" i="4"/>
  <c r="BC23" i="4" s="1"/>
  <c r="BB22" i="4"/>
  <c r="BB23" i="4" s="1"/>
  <c r="BA22" i="4"/>
  <c r="BA23" i="4" s="1"/>
  <c r="BA37" i="4" s="1"/>
  <c r="AZ22" i="4"/>
  <c r="AZ23" i="4" s="1"/>
  <c r="AY22" i="4"/>
  <c r="AY23" i="4" s="1"/>
  <c r="AY37" i="4" s="1"/>
  <c r="AX22" i="4"/>
  <c r="AX23" i="4" s="1"/>
  <c r="AW22" i="4"/>
  <c r="AW23" i="4" s="1"/>
  <c r="AW48" i="4" s="1"/>
  <c r="AV22" i="4"/>
  <c r="AV23" i="4" s="1"/>
  <c r="AU22" i="4"/>
  <c r="AU23" i="4" s="1"/>
  <c r="AU48" i="4" s="1"/>
  <c r="AT22" i="4"/>
  <c r="AT23" i="4" s="1"/>
  <c r="AS22" i="4"/>
  <c r="AS23" i="4" s="1"/>
  <c r="AR22" i="4"/>
  <c r="AR23" i="4" s="1"/>
  <c r="AQ22" i="4"/>
  <c r="AQ23" i="4" s="1"/>
  <c r="AP22" i="4"/>
  <c r="AP23" i="4" s="1"/>
  <c r="AP37" i="4" s="1"/>
  <c r="AO22" i="4"/>
  <c r="AO23" i="4" s="1"/>
  <c r="AN22" i="4"/>
  <c r="AN23" i="4" s="1"/>
  <c r="AM22" i="4"/>
  <c r="AM23" i="4" s="1"/>
  <c r="AL22" i="4"/>
  <c r="AL23" i="4" s="1"/>
  <c r="AK22" i="4"/>
  <c r="AK23" i="4" s="1"/>
  <c r="AJ22" i="4"/>
  <c r="AJ23" i="4" s="1"/>
  <c r="AI22" i="4"/>
  <c r="AI23" i="4" s="1"/>
  <c r="AH22" i="4"/>
  <c r="AH23" i="4" s="1"/>
  <c r="AG22" i="4"/>
  <c r="AG23" i="4" s="1"/>
  <c r="AF22" i="4"/>
  <c r="AF23" i="4" s="1"/>
  <c r="AF37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Z37" i="4" s="1"/>
  <c r="Y22" i="4"/>
  <c r="Y23" i="4" s="1"/>
  <c r="X22" i="4"/>
  <c r="X23" i="4" s="1"/>
  <c r="W22" i="4"/>
  <c r="W23" i="4" s="1"/>
  <c r="V22" i="4"/>
  <c r="V23" i="4" s="1"/>
  <c r="V48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F37" i="4" s="1"/>
  <c r="E22" i="4"/>
  <c r="E23" i="4" s="1"/>
  <c r="D22" i="4"/>
  <c r="D23" i="4" s="1"/>
  <c r="C22" i="4"/>
  <c r="C23" i="4" s="1"/>
  <c r="B22" i="4"/>
  <c r="B23" i="4" s="1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AH18" i="4" s="1"/>
  <c r="AI18" i="4" s="1"/>
  <c r="AJ18" i="4" s="1"/>
  <c r="AK18" i="4" s="1"/>
  <c r="AL18" i="4" s="1"/>
  <c r="AM18" i="4" s="1"/>
  <c r="AN18" i="4" s="1"/>
  <c r="AO18" i="4" s="1"/>
  <c r="AP18" i="4" s="1"/>
  <c r="AQ18" i="4" s="1"/>
  <c r="AR18" i="4" s="1"/>
  <c r="AS18" i="4" s="1"/>
  <c r="AT18" i="4" s="1"/>
  <c r="AU18" i="4" s="1"/>
  <c r="AV18" i="4" s="1"/>
  <c r="AW18" i="4" s="1"/>
  <c r="AX18" i="4" s="1"/>
  <c r="AY18" i="4" s="1"/>
  <c r="AZ18" i="4" s="1"/>
  <c r="BA18" i="4" s="1"/>
  <c r="BB18" i="4" s="1"/>
  <c r="BC18" i="4" s="1"/>
  <c r="BD18" i="4" s="1"/>
  <c r="BE18" i="4" s="1"/>
  <c r="BF18" i="4" s="1"/>
  <c r="BG18" i="4" s="1"/>
  <c r="BH18" i="4" s="1"/>
  <c r="BI18" i="4" s="1"/>
  <c r="B17" i="4"/>
  <c r="C16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I6" i="4"/>
  <c r="BI10" i="4" s="1"/>
  <c r="BI11" i="4" s="1"/>
  <c r="BH6" i="4"/>
  <c r="BH10" i="4" s="1"/>
  <c r="BH11" i="4" s="1"/>
  <c r="BG6" i="4"/>
  <c r="BG10" i="4" s="1"/>
  <c r="BG11" i="4" s="1"/>
  <c r="BF6" i="4"/>
  <c r="BF10" i="4" s="1"/>
  <c r="BF11" i="4" s="1"/>
  <c r="BE6" i="4"/>
  <c r="BE10" i="4" s="1"/>
  <c r="BE11" i="4" s="1"/>
  <c r="BD6" i="4"/>
  <c r="BD10" i="4" s="1"/>
  <c r="BD11" i="4" s="1"/>
  <c r="BC6" i="4"/>
  <c r="BC10" i="4" s="1"/>
  <c r="BC11" i="4" s="1"/>
  <c r="BB6" i="4"/>
  <c r="BB10" i="4" s="1"/>
  <c r="BB11" i="4" s="1"/>
  <c r="BA6" i="4"/>
  <c r="BA10" i="4" s="1"/>
  <c r="BA11" i="4" s="1"/>
  <c r="AZ6" i="4"/>
  <c r="AZ10" i="4" s="1"/>
  <c r="AZ11" i="4" s="1"/>
  <c r="AY6" i="4"/>
  <c r="AY10" i="4" s="1"/>
  <c r="AY11" i="4" s="1"/>
  <c r="AX6" i="4"/>
  <c r="AX10" i="4" s="1"/>
  <c r="AX11" i="4" s="1"/>
  <c r="AW6" i="4"/>
  <c r="AW10" i="4" s="1"/>
  <c r="AW11" i="4" s="1"/>
  <c r="AV6" i="4"/>
  <c r="AV10" i="4" s="1"/>
  <c r="AV11" i="4" s="1"/>
  <c r="AU6" i="4"/>
  <c r="AU10" i="4" s="1"/>
  <c r="AU11" i="4" s="1"/>
  <c r="AT6" i="4"/>
  <c r="AT10" i="4" s="1"/>
  <c r="AT11" i="4" s="1"/>
  <c r="AS6" i="4"/>
  <c r="AS10" i="4" s="1"/>
  <c r="AS11" i="4" s="1"/>
  <c r="AR6" i="4"/>
  <c r="AR10" i="4" s="1"/>
  <c r="AR11" i="4" s="1"/>
  <c r="AQ6" i="4"/>
  <c r="AQ10" i="4" s="1"/>
  <c r="AQ11" i="4" s="1"/>
  <c r="AP6" i="4"/>
  <c r="AP10" i="4" s="1"/>
  <c r="AP11" i="4" s="1"/>
  <c r="AO6" i="4"/>
  <c r="AO10" i="4" s="1"/>
  <c r="AO11" i="4" s="1"/>
  <c r="AN6" i="4"/>
  <c r="AN10" i="4" s="1"/>
  <c r="AN11" i="4" s="1"/>
  <c r="AM6" i="4"/>
  <c r="AM10" i="4" s="1"/>
  <c r="AM11" i="4" s="1"/>
  <c r="AL6" i="4"/>
  <c r="AL10" i="4" s="1"/>
  <c r="AL11" i="4" s="1"/>
  <c r="AK6" i="4"/>
  <c r="AK10" i="4" s="1"/>
  <c r="AK11" i="4" s="1"/>
  <c r="AJ6" i="4"/>
  <c r="AJ10" i="4" s="1"/>
  <c r="AJ11" i="4" s="1"/>
  <c r="AI6" i="4"/>
  <c r="AI10" i="4" s="1"/>
  <c r="AI11" i="4" s="1"/>
  <c r="AH6" i="4"/>
  <c r="AH10" i="4" s="1"/>
  <c r="AH11" i="4" s="1"/>
  <c r="AG6" i="4"/>
  <c r="AG10" i="4" s="1"/>
  <c r="AG11" i="4" s="1"/>
  <c r="AF6" i="4"/>
  <c r="AF10" i="4" s="1"/>
  <c r="AF11" i="4" s="1"/>
  <c r="AE6" i="4"/>
  <c r="AE10" i="4" s="1"/>
  <c r="AE11" i="4" s="1"/>
  <c r="AD6" i="4"/>
  <c r="AD10" i="4" s="1"/>
  <c r="AD11" i="4" s="1"/>
  <c r="AC6" i="4"/>
  <c r="AC10" i="4" s="1"/>
  <c r="AC11" i="4" s="1"/>
  <c r="AB6" i="4"/>
  <c r="AB10" i="4" s="1"/>
  <c r="AB11" i="4" s="1"/>
  <c r="AA6" i="4"/>
  <c r="AA10" i="4" s="1"/>
  <c r="AA11" i="4" s="1"/>
  <c r="Z6" i="4"/>
  <c r="Z10" i="4" s="1"/>
  <c r="Z11" i="4" s="1"/>
  <c r="Y6" i="4"/>
  <c r="Y10" i="4" s="1"/>
  <c r="Y11" i="4" s="1"/>
  <c r="X6" i="4"/>
  <c r="X10" i="4" s="1"/>
  <c r="X11" i="4" s="1"/>
  <c r="W6" i="4"/>
  <c r="W10" i="4" s="1"/>
  <c r="W11" i="4" s="1"/>
  <c r="V6" i="4"/>
  <c r="V10" i="4" s="1"/>
  <c r="V11" i="4" s="1"/>
  <c r="U6" i="4"/>
  <c r="U10" i="4" s="1"/>
  <c r="U11" i="4" s="1"/>
  <c r="T6" i="4"/>
  <c r="T10" i="4" s="1"/>
  <c r="T11" i="4" s="1"/>
  <c r="S6" i="4"/>
  <c r="S10" i="4" s="1"/>
  <c r="S11" i="4" s="1"/>
  <c r="R6" i="4"/>
  <c r="R10" i="4" s="1"/>
  <c r="R11" i="4" s="1"/>
  <c r="Q6" i="4"/>
  <c r="Q10" i="4" s="1"/>
  <c r="Q11" i="4" s="1"/>
  <c r="P6" i="4"/>
  <c r="P10" i="4" s="1"/>
  <c r="P11" i="4" s="1"/>
  <c r="O6" i="4"/>
  <c r="O10" i="4" s="1"/>
  <c r="O11" i="4" s="1"/>
  <c r="N6" i="4"/>
  <c r="N10" i="4" s="1"/>
  <c r="N11" i="4" s="1"/>
  <c r="M6" i="4"/>
  <c r="M10" i="4" s="1"/>
  <c r="M11" i="4" s="1"/>
  <c r="L6" i="4"/>
  <c r="L10" i="4" s="1"/>
  <c r="L11" i="4" s="1"/>
  <c r="K6" i="4"/>
  <c r="K10" i="4" s="1"/>
  <c r="K11" i="4" s="1"/>
  <c r="J6" i="4"/>
  <c r="J10" i="4" s="1"/>
  <c r="J11" i="4" s="1"/>
  <c r="I6" i="4"/>
  <c r="I10" i="4" s="1"/>
  <c r="I11" i="4" s="1"/>
  <c r="H6" i="4"/>
  <c r="H10" i="4" s="1"/>
  <c r="H11" i="4" s="1"/>
  <c r="G6" i="4"/>
  <c r="G10" i="4" s="1"/>
  <c r="G11" i="4" s="1"/>
  <c r="F6" i="4"/>
  <c r="F10" i="4" s="1"/>
  <c r="F11" i="4" s="1"/>
  <c r="E6" i="4"/>
  <c r="E10" i="4" s="1"/>
  <c r="E11" i="4" s="1"/>
  <c r="D6" i="4"/>
  <c r="D10" i="4" s="1"/>
  <c r="D11" i="4" s="1"/>
  <c r="C6" i="4"/>
  <c r="C10" i="4" s="1"/>
  <c r="C11" i="4" s="1"/>
  <c r="B6" i="4"/>
  <c r="B10" i="4" s="1"/>
  <c r="B11" i="4" s="1"/>
  <c r="D178" i="3"/>
  <c r="C178" i="3"/>
  <c r="B178" i="3"/>
  <c r="D176" i="3"/>
  <c r="C176" i="3"/>
  <c r="B176" i="3"/>
  <c r="D170" i="3"/>
  <c r="C170" i="3"/>
  <c r="B170" i="3"/>
  <c r="F169" i="3"/>
  <c r="E169" i="3"/>
  <c r="D169" i="3"/>
  <c r="C169" i="3"/>
  <c r="B169" i="3"/>
  <c r="D168" i="3"/>
  <c r="C168" i="3"/>
  <c r="B168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S129" i="3"/>
  <c r="S157" i="3" s="1"/>
  <c r="R129" i="3"/>
  <c r="R157" i="3" s="1"/>
  <c r="Q129" i="3"/>
  <c r="Q157" i="3" s="1"/>
  <c r="P129" i="3"/>
  <c r="P157" i="3" s="1"/>
  <c r="O129" i="3"/>
  <c r="O157" i="3" s="1"/>
  <c r="N129" i="3"/>
  <c r="N157" i="3" s="1"/>
  <c r="M129" i="3"/>
  <c r="M157" i="3" s="1"/>
  <c r="L129" i="3"/>
  <c r="L157" i="3" s="1"/>
  <c r="K129" i="3"/>
  <c r="K157" i="3" s="1"/>
  <c r="J129" i="3"/>
  <c r="J157" i="3" s="1"/>
  <c r="I129" i="3"/>
  <c r="I157" i="3" s="1"/>
  <c r="H129" i="3"/>
  <c r="H157" i="3" s="1"/>
  <c r="G129" i="3"/>
  <c r="G157" i="3" s="1"/>
  <c r="F129" i="3"/>
  <c r="F157" i="3" s="1"/>
  <c r="E129" i="3"/>
  <c r="E157" i="3" s="1"/>
  <c r="D129" i="3"/>
  <c r="D157" i="3" s="1"/>
  <c r="C129" i="3"/>
  <c r="C157" i="3" s="1"/>
  <c r="B129" i="3"/>
  <c r="B157" i="3" s="1"/>
  <c r="D121" i="3"/>
  <c r="D150" i="3" s="1"/>
  <c r="C121" i="3"/>
  <c r="C150" i="3" s="1"/>
  <c r="B121" i="3"/>
  <c r="B150" i="3" s="1"/>
  <c r="D119" i="3"/>
  <c r="D148" i="3" s="1"/>
  <c r="C119" i="3"/>
  <c r="B119" i="3"/>
  <c r="B148" i="3" s="1"/>
  <c r="D113" i="3"/>
  <c r="D142" i="3" s="1"/>
  <c r="C113" i="3"/>
  <c r="B113" i="3"/>
  <c r="F112" i="3"/>
  <c r="E112" i="3"/>
  <c r="E141" i="3" s="1"/>
  <c r="D112" i="3"/>
  <c r="D141" i="3" s="1"/>
  <c r="D198" i="3" s="1"/>
  <c r="C112" i="3"/>
  <c r="B112" i="3"/>
  <c r="D111" i="3"/>
  <c r="C111" i="3"/>
  <c r="B111" i="3"/>
  <c r="Q137" i="3"/>
  <c r="K137" i="3"/>
  <c r="J137" i="3"/>
  <c r="J194" i="3" s="1"/>
  <c r="I137" i="3"/>
  <c r="H137" i="3"/>
  <c r="H194" i="3" s="1"/>
  <c r="B137" i="3"/>
  <c r="S107" i="3"/>
  <c r="R107" i="3"/>
  <c r="Q107" i="3"/>
  <c r="P107" i="3"/>
  <c r="O107" i="3"/>
  <c r="N107" i="3"/>
  <c r="M107" i="3"/>
  <c r="M136" i="3" s="1"/>
  <c r="L107" i="3"/>
  <c r="L136" i="3" s="1"/>
  <c r="K107" i="3"/>
  <c r="K136" i="3" s="1"/>
  <c r="J107" i="3"/>
  <c r="I107" i="3"/>
  <c r="H107" i="3"/>
  <c r="G107" i="3"/>
  <c r="F107" i="3"/>
  <c r="E107" i="3"/>
  <c r="E136" i="3" s="1"/>
  <c r="D107" i="3"/>
  <c r="D136" i="3" s="1"/>
  <c r="C107" i="3"/>
  <c r="C136" i="3" s="1"/>
  <c r="B107" i="3"/>
  <c r="S106" i="3"/>
  <c r="R106" i="3"/>
  <c r="Q106" i="3"/>
  <c r="Q135" i="3" s="1"/>
  <c r="P106" i="3"/>
  <c r="O106" i="3"/>
  <c r="N106" i="3"/>
  <c r="M106" i="3"/>
  <c r="L106" i="3"/>
  <c r="K106" i="3"/>
  <c r="J106" i="3"/>
  <c r="J135" i="3" s="1"/>
  <c r="I106" i="3"/>
  <c r="I135" i="3" s="1"/>
  <c r="H106" i="3"/>
  <c r="H135" i="3" s="1"/>
  <c r="G106" i="3"/>
  <c r="F106" i="3"/>
  <c r="E106" i="3"/>
  <c r="D106" i="3"/>
  <c r="C106" i="3"/>
  <c r="C135" i="3" s="1"/>
  <c r="B106" i="3"/>
  <c r="B135" i="3" s="1"/>
  <c r="S105" i="3"/>
  <c r="S134" i="3" s="1"/>
  <c r="R105" i="3"/>
  <c r="Q105" i="3"/>
  <c r="Q134" i="3" s="1"/>
  <c r="P105" i="3"/>
  <c r="O105" i="3"/>
  <c r="N105" i="3"/>
  <c r="M105" i="3"/>
  <c r="L105" i="3"/>
  <c r="K105" i="3"/>
  <c r="K134" i="3" s="1"/>
  <c r="K191" i="3" s="1"/>
  <c r="J105" i="3"/>
  <c r="I105" i="3"/>
  <c r="I134" i="3" s="1"/>
  <c r="H105" i="3"/>
  <c r="G105" i="3"/>
  <c r="F105" i="3"/>
  <c r="E105" i="3"/>
  <c r="D105" i="3"/>
  <c r="C105" i="3"/>
  <c r="B105" i="3"/>
  <c r="S104" i="3"/>
  <c r="S133" i="3" s="1"/>
  <c r="R104" i="3"/>
  <c r="Q104" i="3"/>
  <c r="P104" i="3"/>
  <c r="O104" i="3"/>
  <c r="N104" i="3"/>
  <c r="M104" i="3"/>
  <c r="L104" i="3"/>
  <c r="L133" i="3" s="1"/>
  <c r="K104" i="3"/>
  <c r="K133" i="3" s="1"/>
  <c r="J104" i="3"/>
  <c r="I104" i="3"/>
  <c r="H104" i="3"/>
  <c r="H133" i="3" s="1"/>
  <c r="G104" i="3"/>
  <c r="F104" i="3"/>
  <c r="E104" i="3"/>
  <c r="D104" i="3"/>
  <c r="C104" i="3"/>
  <c r="C133" i="3" s="1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F132" i="3" s="1"/>
  <c r="E103" i="3"/>
  <c r="D103" i="3"/>
  <c r="C103" i="3"/>
  <c r="B103" i="3"/>
  <c r="S102" i="3"/>
  <c r="R102" i="3"/>
  <c r="Q102" i="3"/>
  <c r="P102" i="3"/>
  <c r="O102" i="3"/>
  <c r="N102" i="3"/>
  <c r="M102" i="3"/>
  <c r="M131" i="3" s="1"/>
  <c r="L102" i="3"/>
  <c r="L131" i="3" s="1"/>
  <c r="K102" i="3"/>
  <c r="J102" i="3"/>
  <c r="I102" i="3"/>
  <c r="I131" i="3" s="1"/>
  <c r="H102" i="3"/>
  <c r="H131" i="3" s="1"/>
  <c r="G102" i="3"/>
  <c r="F102" i="3"/>
  <c r="E102" i="3"/>
  <c r="D102" i="3"/>
  <c r="D131" i="3" s="1"/>
  <c r="C102" i="3"/>
  <c r="B102" i="3"/>
  <c r="S101" i="3"/>
  <c r="R101" i="3"/>
  <c r="Q101" i="3"/>
  <c r="P101" i="3"/>
  <c r="P130" i="3" s="1"/>
  <c r="O101" i="3"/>
  <c r="O130" i="3" s="1"/>
  <c r="N101" i="3"/>
  <c r="M101" i="3"/>
  <c r="L101" i="3"/>
  <c r="L130" i="3" s="1"/>
  <c r="K101" i="3"/>
  <c r="K130" i="3" s="1"/>
  <c r="J101" i="3"/>
  <c r="I101" i="3"/>
  <c r="H101" i="3"/>
  <c r="G101" i="3"/>
  <c r="G130" i="3" s="1"/>
  <c r="F101" i="3"/>
  <c r="E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S41" i="3"/>
  <c r="R41" i="3"/>
  <c r="Q41" i="3"/>
  <c r="Q182" i="3" s="1"/>
  <c r="P41" i="3"/>
  <c r="O41" i="3"/>
  <c r="N41" i="3"/>
  <c r="M41" i="3"/>
  <c r="L41" i="3"/>
  <c r="L182" i="3" s="1"/>
  <c r="K41" i="3"/>
  <c r="J41" i="3"/>
  <c r="I41" i="3"/>
  <c r="H41" i="3"/>
  <c r="G41" i="3"/>
  <c r="F41" i="3"/>
  <c r="E41" i="3"/>
  <c r="D41" i="3"/>
  <c r="C41" i="3"/>
  <c r="B41" i="3"/>
  <c r="S40" i="3"/>
  <c r="R40" i="3"/>
  <c r="Q40" i="3"/>
  <c r="P40" i="3"/>
  <c r="O40" i="3"/>
  <c r="O181" i="3" s="1"/>
  <c r="N40" i="3"/>
  <c r="M40" i="3"/>
  <c r="L40" i="3"/>
  <c r="K40" i="3"/>
  <c r="J40" i="3"/>
  <c r="I40" i="3"/>
  <c r="H40" i="3"/>
  <c r="G40" i="3"/>
  <c r="F40" i="3"/>
  <c r="E40" i="3"/>
  <c r="D40" i="3"/>
  <c r="D181" i="3" s="1"/>
  <c r="C40" i="3"/>
  <c r="B40" i="3"/>
  <c r="S39" i="3"/>
  <c r="R39" i="3"/>
  <c r="R180" i="3" s="1"/>
  <c r="Q39" i="3"/>
  <c r="P39" i="3"/>
  <c r="O39" i="3"/>
  <c r="N39" i="3"/>
  <c r="G180" i="3"/>
  <c r="C123" i="3"/>
  <c r="B180" i="3"/>
  <c r="S38" i="3"/>
  <c r="R38" i="3"/>
  <c r="Q38" i="3"/>
  <c r="P38" i="3"/>
  <c r="O38" i="3"/>
  <c r="N38" i="3"/>
  <c r="M38" i="3"/>
  <c r="M179" i="3" s="1"/>
  <c r="L38" i="3"/>
  <c r="K38" i="3"/>
  <c r="J38" i="3"/>
  <c r="J179" i="3" s="1"/>
  <c r="I38" i="3"/>
  <c r="H38" i="3"/>
  <c r="B122" i="3"/>
  <c r="S37" i="3"/>
  <c r="R37" i="3"/>
  <c r="Q37" i="3"/>
  <c r="P37" i="3"/>
  <c r="O37" i="3"/>
  <c r="N37" i="3"/>
  <c r="M178" i="3"/>
  <c r="S36" i="3"/>
  <c r="R36" i="3"/>
  <c r="Q36" i="3"/>
  <c r="P36" i="3"/>
  <c r="O36" i="3"/>
  <c r="N36" i="3"/>
  <c r="N120" i="3" s="1"/>
  <c r="M36" i="3"/>
  <c r="L36" i="3"/>
  <c r="L120" i="3" s="1"/>
  <c r="K36" i="3"/>
  <c r="J36" i="3"/>
  <c r="I36" i="3"/>
  <c r="H36" i="3"/>
  <c r="G36" i="3"/>
  <c r="F36" i="3"/>
  <c r="E36" i="3"/>
  <c r="E120" i="3" s="1"/>
  <c r="D36" i="3"/>
  <c r="C36" i="3"/>
  <c r="B36" i="3"/>
  <c r="S35" i="3"/>
  <c r="R35" i="3"/>
  <c r="Q35" i="3"/>
  <c r="Q119" i="3" s="1"/>
  <c r="P35" i="3"/>
  <c r="O35" i="3"/>
  <c r="N35" i="3"/>
  <c r="S34" i="3"/>
  <c r="R34" i="3"/>
  <c r="Q34" i="3"/>
  <c r="P34" i="3"/>
  <c r="O34" i="3"/>
  <c r="N34" i="3"/>
  <c r="M34" i="3"/>
  <c r="L34" i="3"/>
  <c r="K34" i="3"/>
  <c r="J34" i="3"/>
  <c r="I34" i="3"/>
  <c r="H34" i="3"/>
  <c r="H175" i="3" s="1"/>
  <c r="G34" i="3"/>
  <c r="G175" i="3" s="1"/>
  <c r="F34" i="3"/>
  <c r="F175" i="3" s="1"/>
  <c r="E34" i="3"/>
  <c r="S33" i="3"/>
  <c r="R33" i="3"/>
  <c r="R174" i="3" s="1"/>
  <c r="Q33" i="3"/>
  <c r="Q174" i="3" s="1"/>
  <c r="P33" i="3"/>
  <c r="O33" i="3"/>
  <c r="N33" i="3"/>
  <c r="M33" i="3"/>
  <c r="L33" i="3"/>
  <c r="K33" i="3"/>
  <c r="J33" i="3"/>
  <c r="I33" i="3"/>
  <c r="H33" i="3"/>
  <c r="G33" i="3"/>
  <c r="F33" i="3"/>
  <c r="E33" i="3"/>
  <c r="C174" i="3"/>
  <c r="S32" i="3"/>
  <c r="R32" i="3"/>
  <c r="Q32" i="3"/>
  <c r="P32" i="3"/>
  <c r="O32" i="3"/>
  <c r="N32" i="3"/>
  <c r="L173" i="3"/>
  <c r="F173" i="3"/>
  <c r="Q172" i="3"/>
  <c r="P172" i="3"/>
  <c r="O172" i="3"/>
  <c r="M115" i="3"/>
  <c r="S171" i="3"/>
  <c r="K171" i="3"/>
  <c r="J171" i="3"/>
  <c r="I114" i="3"/>
  <c r="S29" i="3"/>
  <c r="R29" i="3"/>
  <c r="Q29" i="3"/>
  <c r="P29" i="3"/>
  <c r="O29" i="3"/>
  <c r="O170" i="3" s="1"/>
  <c r="N29" i="3"/>
  <c r="N170" i="3" s="1"/>
  <c r="M29" i="3"/>
  <c r="M170" i="3" s="1"/>
  <c r="L29" i="3"/>
  <c r="K29" i="3"/>
  <c r="E170" i="3"/>
  <c r="S28" i="3"/>
  <c r="R28" i="3"/>
  <c r="R169" i="3" s="1"/>
  <c r="Q28" i="3"/>
  <c r="P28" i="3"/>
  <c r="O28" i="3"/>
  <c r="N28" i="3"/>
  <c r="S27" i="3"/>
  <c r="S168" i="3" s="1"/>
  <c r="R27" i="3"/>
  <c r="Q27" i="3"/>
  <c r="P27" i="3"/>
  <c r="O27" i="3"/>
  <c r="N27" i="3"/>
  <c r="E168" i="3"/>
  <c r="S26" i="3"/>
  <c r="R26" i="3"/>
  <c r="Q26" i="3"/>
  <c r="Q110" i="3" s="1"/>
  <c r="P26" i="3"/>
  <c r="O26" i="3"/>
  <c r="N26" i="3"/>
  <c r="M26" i="3"/>
  <c r="M110" i="3" s="1"/>
  <c r="L26" i="3"/>
  <c r="K26" i="3"/>
  <c r="D110" i="3"/>
  <c r="S25" i="3"/>
  <c r="S109" i="3" s="1"/>
  <c r="R25" i="3"/>
  <c r="Q25" i="3"/>
  <c r="P25" i="3"/>
  <c r="P166" i="3" s="1"/>
  <c r="O25" i="3"/>
  <c r="N25" i="3"/>
  <c r="M25" i="3"/>
  <c r="L25" i="3"/>
  <c r="K25" i="3"/>
  <c r="G166" i="3"/>
  <c r="D166" i="3"/>
  <c r="C166" i="3"/>
  <c r="T24" i="3"/>
  <c r="T23" i="3"/>
  <c r="T22" i="3"/>
  <c r="T21" i="3"/>
  <c r="T20" i="3"/>
  <c r="T19" i="3"/>
  <c r="T18" i="3"/>
  <c r="D6" i="3"/>
  <c r="BI253" i="2"/>
  <c r="BI313" i="2" s="1"/>
  <c r="BH253" i="2"/>
  <c r="BH313" i="2" s="1"/>
  <c r="BG253" i="2"/>
  <c r="BG313" i="2" s="1"/>
  <c r="BF253" i="2"/>
  <c r="BF313" i="2" s="1"/>
  <c r="BE253" i="2"/>
  <c r="BE313" i="2" s="1"/>
  <c r="BD253" i="2"/>
  <c r="BD313" i="2" s="1"/>
  <c r="BC253" i="2"/>
  <c r="BC313" i="2" s="1"/>
  <c r="BB253" i="2"/>
  <c r="BB313" i="2" s="1"/>
  <c r="BA253" i="2"/>
  <c r="BA313" i="2" s="1"/>
  <c r="AZ253" i="2"/>
  <c r="AZ313" i="2" s="1"/>
  <c r="AY253" i="2"/>
  <c r="AY313" i="2" s="1"/>
  <c r="AX253" i="2"/>
  <c r="AX313" i="2" s="1"/>
  <c r="AW253" i="2"/>
  <c r="AW313" i="2" s="1"/>
  <c r="AV253" i="2"/>
  <c r="AV313" i="2" s="1"/>
  <c r="AU253" i="2"/>
  <c r="AU313" i="2" s="1"/>
  <c r="AT253" i="2"/>
  <c r="AT313" i="2" s="1"/>
  <c r="AS253" i="2"/>
  <c r="AS313" i="2" s="1"/>
  <c r="AR253" i="2"/>
  <c r="AR313" i="2" s="1"/>
  <c r="AQ253" i="2"/>
  <c r="AQ313" i="2" s="1"/>
  <c r="AP253" i="2"/>
  <c r="AP313" i="2" s="1"/>
  <c r="AO253" i="2"/>
  <c r="AO313" i="2" s="1"/>
  <c r="AN253" i="2"/>
  <c r="AN313" i="2" s="1"/>
  <c r="AM253" i="2"/>
  <c r="AM313" i="2" s="1"/>
  <c r="AL253" i="2"/>
  <c r="AL313" i="2" s="1"/>
  <c r="AK253" i="2"/>
  <c r="AK313" i="2" s="1"/>
  <c r="AJ253" i="2"/>
  <c r="AJ313" i="2" s="1"/>
  <c r="AI253" i="2"/>
  <c r="AI313" i="2" s="1"/>
  <c r="AH253" i="2"/>
  <c r="AH313" i="2" s="1"/>
  <c r="AG253" i="2"/>
  <c r="AG313" i="2" s="1"/>
  <c r="AF253" i="2"/>
  <c r="AF313" i="2" s="1"/>
  <c r="AE253" i="2"/>
  <c r="AE313" i="2" s="1"/>
  <c r="AD253" i="2"/>
  <c r="AD313" i="2" s="1"/>
  <c r="AC253" i="2"/>
  <c r="AC313" i="2" s="1"/>
  <c r="AB253" i="2"/>
  <c r="AB313" i="2" s="1"/>
  <c r="AA253" i="2"/>
  <c r="AA313" i="2" s="1"/>
  <c r="Z253" i="2"/>
  <c r="Z313" i="2" s="1"/>
  <c r="Y253" i="2"/>
  <c r="Y313" i="2" s="1"/>
  <c r="X253" i="2"/>
  <c r="X313" i="2" s="1"/>
  <c r="W253" i="2"/>
  <c r="W313" i="2" s="1"/>
  <c r="V253" i="2"/>
  <c r="V313" i="2" s="1"/>
  <c r="U253" i="2"/>
  <c r="U313" i="2" s="1"/>
  <c r="T253" i="2"/>
  <c r="T313" i="2" s="1"/>
  <c r="S253" i="2"/>
  <c r="S313" i="2" s="1"/>
  <c r="R253" i="2"/>
  <c r="R313" i="2" s="1"/>
  <c r="Q253" i="2"/>
  <c r="Q313" i="2" s="1"/>
  <c r="P253" i="2"/>
  <c r="P313" i="2" s="1"/>
  <c r="O253" i="2"/>
  <c r="O313" i="2" s="1"/>
  <c r="N253" i="2"/>
  <c r="N313" i="2" s="1"/>
  <c r="M253" i="2"/>
  <c r="M313" i="2" s="1"/>
  <c r="L253" i="2"/>
  <c r="L313" i="2" s="1"/>
  <c r="K253" i="2"/>
  <c r="K313" i="2" s="1"/>
  <c r="J253" i="2"/>
  <c r="J313" i="2" s="1"/>
  <c r="I253" i="2"/>
  <c r="I313" i="2" s="1"/>
  <c r="H253" i="2"/>
  <c r="H313" i="2" s="1"/>
  <c r="G253" i="2"/>
  <c r="G313" i="2" s="1"/>
  <c r="F253" i="2"/>
  <c r="F313" i="2" s="1"/>
  <c r="E253" i="2"/>
  <c r="E313" i="2" s="1"/>
  <c r="D253" i="2"/>
  <c r="D313" i="2" s="1"/>
  <c r="C253" i="2"/>
  <c r="C313" i="2" s="1"/>
  <c r="B253" i="2"/>
  <c r="B313" i="2" s="1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44" i="2"/>
  <c r="L144" i="2"/>
  <c r="C144" i="2"/>
  <c r="M139" i="2"/>
  <c r="L139" i="2"/>
  <c r="K139" i="2"/>
  <c r="M138" i="2"/>
  <c r="L138" i="2"/>
  <c r="K138" i="2"/>
  <c r="I138" i="2"/>
  <c r="H138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BH130" i="2"/>
  <c r="BG130" i="2"/>
  <c r="BF130" i="2"/>
  <c r="BE130" i="2"/>
  <c r="BD130" i="2"/>
  <c r="BC130" i="2"/>
  <c r="BB130" i="2"/>
  <c r="BA130" i="2"/>
  <c r="AZ130" i="2"/>
  <c r="AY130" i="2"/>
  <c r="AX130" i="2"/>
  <c r="AV130" i="2"/>
  <c r="AU130" i="2"/>
  <c r="AT130" i="2"/>
  <c r="AS130" i="2"/>
  <c r="AR130" i="2"/>
  <c r="AQ130" i="2"/>
  <c r="AP130" i="2"/>
  <c r="AO130" i="2"/>
  <c r="AN130" i="2"/>
  <c r="AM130" i="2"/>
  <c r="AL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M69" i="2"/>
  <c r="L69" i="2"/>
  <c r="L370" i="2" s="1"/>
  <c r="K69" i="2"/>
  <c r="K370" i="2" s="1"/>
  <c r="J69" i="2"/>
  <c r="I69" i="2"/>
  <c r="H69" i="2"/>
  <c r="G69" i="2"/>
  <c r="F69" i="2"/>
  <c r="E69" i="2"/>
  <c r="D69" i="2"/>
  <c r="C69" i="2"/>
  <c r="B69" i="2"/>
  <c r="Y68" i="2"/>
  <c r="X68" i="2"/>
  <c r="W68" i="2"/>
  <c r="V68" i="2"/>
  <c r="U68" i="2"/>
  <c r="T68" i="2"/>
  <c r="Y66" i="2"/>
  <c r="X66" i="2"/>
  <c r="X367" i="2" s="1"/>
  <c r="W66" i="2"/>
  <c r="V66" i="2"/>
  <c r="V367" i="2" s="1"/>
  <c r="U66" i="2"/>
  <c r="T66" i="2"/>
  <c r="S66" i="2"/>
  <c r="R66" i="2"/>
  <c r="Q66" i="2"/>
  <c r="P66" i="2"/>
  <c r="O66" i="2"/>
  <c r="O367" i="2" s="1"/>
  <c r="N66" i="2"/>
  <c r="M64" i="2"/>
  <c r="L64" i="2"/>
  <c r="K64" i="2"/>
  <c r="K365" i="2" s="1"/>
  <c r="J64" i="2"/>
  <c r="I64" i="2"/>
  <c r="H64" i="2"/>
  <c r="M60" i="2"/>
  <c r="L60" i="2"/>
  <c r="L361" i="2" s="1"/>
  <c r="K60" i="2"/>
  <c r="K361" i="2" s="1"/>
  <c r="J60" i="2"/>
  <c r="I60" i="2"/>
  <c r="H60" i="2"/>
  <c r="G60" i="2"/>
  <c r="F60" i="2"/>
  <c r="E60" i="2"/>
  <c r="D60" i="2"/>
  <c r="C60" i="2"/>
  <c r="B60" i="2"/>
  <c r="AK53" i="2"/>
  <c r="AK354" i="2" s="1"/>
  <c r="AJ53" i="2"/>
  <c r="AI53" i="2"/>
  <c r="AH53" i="2"/>
  <c r="AG53" i="2"/>
  <c r="AF53" i="2"/>
  <c r="AE53" i="2"/>
  <c r="AD53" i="2"/>
  <c r="AC53" i="2"/>
  <c r="AB53" i="2"/>
  <c r="AA53" i="2"/>
  <c r="AA354" i="2" s="1"/>
  <c r="Z53" i="2"/>
  <c r="Y52" i="2"/>
  <c r="X52" i="2"/>
  <c r="W52" i="2"/>
  <c r="V52" i="2"/>
  <c r="U52" i="2"/>
  <c r="T52" i="2"/>
  <c r="S52" i="2"/>
  <c r="R52" i="2"/>
  <c r="Q52" i="2"/>
  <c r="AW51" i="2"/>
  <c r="AW352" i="2" s="1"/>
  <c r="AV51" i="2"/>
  <c r="AU51" i="2"/>
  <c r="AT51" i="2"/>
  <c r="AS51" i="2"/>
  <c r="AR51" i="2"/>
  <c r="M352" i="2"/>
  <c r="K352" i="2"/>
  <c r="AW50" i="2"/>
  <c r="AW351" i="2" s="1"/>
  <c r="AV50" i="2"/>
  <c r="AV351" i="2" s="1"/>
  <c r="AU50" i="2"/>
  <c r="AU351" i="2" s="1"/>
  <c r="AT50" i="2"/>
  <c r="AT351" i="2" s="1"/>
  <c r="AS50" i="2"/>
  <c r="AS351" i="2" s="1"/>
  <c r="AR50" i="2"/>
  <c r="Y50" i="2"/>
  <c r="X50" i="2"/>
  <c r="W50" i="2"/>
  <c r="W351" i="2" s="1"/>
  <c r="V50" i="2"/>
  <c r="U50" i="2"/>
  <c r="U351" i="2" s="1"/>
  <c r="T50" i="2"/>
  <c r="M47" i="2"/>
  <c r="L47" i="2"/>
  <c r="K47" i="2"/>
  <c r="J47" i="2"/>
  <c r="I47" i="2"/>
  <c r="H47" i="2"/>
  <c r="H348" i="2" s="1"/>
  <c r="G47" i="2"/>
  <c r="G348" i="2" s="1"/>
  <c r="F47" i="2"/>
  <c r="F348" i="2" s="1"/>
  <c r="E47" i="2"/>
  <c r="D47" i="2"/>
  <c r="C47" i="2"/>
  <c r="B47" i="2"/>
  <c r="B348" i="2" s="1"/>
  <c r="AK46" i="2"/>
  <c r="AJ46" i="2"/>
  <c r="AJ347" i="2" s="1"/>
  <c r="AI46" i="2"/>
  <c r="AI347" i="2" s="1"/>
  <c r="AH46" i="2"/>
  <c r="AH347" i="2" s="1"/>
  <c r="AG46" i="2"/>
  <c r="AF46" i="2"/>
  <c r="AE46" i="2"/>
  <c r="AD46" i="2"/>
  <c r="AC46" i="2"/>
  <c r="AB46" i="2"/>
  <c r="AB347" i="2" s="1"/>
  <c r="AA46" i="2"/>
  <c r="AA347" i="2" s="1"/>
  <c r="Z46" i="2"/>
  <c r="AK45" i="2"/>
  <c r="AJ45" i="2"/>
  <c r="AI45" i="2"/>
  <c r="AH45" i="2"/>
  <c r="AG45" i="2"/>
  <c r="AF45" i="2"/>
  <c r="AF346" i="2" s="1"/>
  <c r="AE45" i="2"/>
  <c r="AE346" i="2" s="1"/>
  <c r="AD45" i="2"/>
  <c r="AC45" i="2"/>
  <c r="AB45" i="2"/>
  <c r="AA45" i="2"/>
  <c r="Z45" i="2"/>
  <c r="M43" i="2"/>
  <c r="L43" i="2"/>
  <c r="L344" i="2" s="1"/>
  <c r="K43" i="2"/>
  <c r="J43" i="2"/>
  <c r="I43" i="2"/>
  <c r="H43" i="2"/>
  <c r="G43" i="2"/>
  <c r="F43" i="2"/>
  <c r="E43" i="2"/>
  <c r="E344" i="2" s="1"/>
  <c r="D43" i="2"/>
  <c r="D344" i="2" s="1"/>
  <c r="C43" i="2"/>
  <c r="B43" i="2"/>
  <c r="AW41" i="2"/>
  <c r="AV41" i="2"/>
  <c r="AU41" i="2"/>
  <c r="AT41" i="2"/>
  <c r="AT342" i="2" s="1"/>
  <c r="AS41" i="2"/>
  <c r="AS342" i="2" s="1"/>
  <c r="AR41" i="2"/>
  <c r="AR342" i="2" s="1"/>
  <c r="AQ41" i="2"/>
  <c r="AP41" i="2"/>
  <c r="AO41" i="2"/>
  <c r="AN41" i="2"/>
  <c r="AM41" i="2"/>
  <c r="AL41" i="2"/>
  <c r="AL342" i="2" s="1"/>
  <c r="AK41" i="2"/>
  <c r="AK342" i="2" s="1"/>
  <c r="AJ41" i="2"/>
  <c r="AJ342" i="2" s="1"/>
  <c r="AI41" i="2"/>
  <c r="AH41" i="2"/>
  <c r="AG41" i="2"/>
  <c r="AF41" i="2"/>
  <c r="AK40" i="2"/>
  <c r="AJ40" i="2"/>
  <c r="AI40" i="2"/>
  <c r="AI341" i="2" s="1"/>
  <c r="AH40" i="2"/>
  <c r="AH341" i="2" s="1"/>
  <c r="AG40" i="2"/>
  <c r="AF40" i="2"/>
  <c r="AE40" i="2"/>
  <c r="AD40" i="2"/>
  <c r="AC40" i="2"/>
  <c r="AB40" i="2"/>
  <c r="AA40" i="2"/>
  <c r="AA341" i="2" s="1"/>
  <c r="Z40" i="2"/>
  <c r="Z341" i="2" s="1"/>
  <c r="Y40" i="2"/>
  <c r="X40" i="2"/>
  <c r="W40" i="2"/>
  <c r="V40" i="2"/>
  <c r="U40" i="2"/>
  <c r="U341" i="2" s="1"/>
  <c r="T40" i="2"/>
  <c r="T341" i="2" s="1"/>
  <c r="Y39" i="2"/>
  <c r="X39" i="2"/>
  <c r="W39" i="2"/>
  <c r="V39" i="2"/>
  <c r="U39" i="2"/>
  <c r="U340" i="2" s="1"/>
  <c r="Y27" i="2"/>
  <c r="Y328" i="2" s="1"/>
  <c r="X27" i="2"/>
  <c r="X328" i="2" s="1"/>
  <c r="W27" i="2"/>
  <c r="W328" i="2" s="1"/>
  <c r="V27" i="2"/>
  <c r="V328" i="2" s="1"/>
  <c r="U27" i="2"/>
  <c r="U328" i="2" s="1"/>
  <c r="T27" i="2"/>
  <c r="T328" i="2" s="1"/>
  <c r="S27" i="2"/>
  <c r="S328" i="2" s="1"/>
  <c r="R27" i="2"/>
  <c r="R328" i="2" s="1"/>
  <c r="Q27" i="2"/>
  <c r="Q328" i="2" s="1"/>
  <c r="P27" i="2"/>
  <c r="P328" i="2" s="1"/>
  <c r="O27" i="2"/>
  <c r="O328" i="2" s="1"/>
  <c r="N27" i="2"/>
  <c r="N328" i="2" s="1"/>
  <c r="M27" i="2"/>
  <c r="L27" i="2"/>
  <c r="K27" i="2"/>
  <c r="J27" i="2"/>
  <c r="J328" i="2" s="1"/>
  <c r="I27" i="2"/>
  <c r="I328" i="2" s="1"/>
  <c r="H27" i="2"/>
  <c r="H328" i="2" s="1"/>
  <c r="Y26" i="2"/>
  <c r="Y327" i="2" s="1"/>
  <c r="X26" i="2"/>
  <c r="X327" i="2" s="1"/>
  <c r="W26" i="2"/>
  <c r="W327" i="2" s="1"/>
  <c r="V26" i="2"/>
  <c r="V327" i="2" s="1"/>
  <c r="U26" i="2"/>
  <c r="U327" i="2" s="1"/>
  <c r="T26" i="2"/>
  <c r="T327" i="2" s="1"/>
  <c r="S26" i="2"/>
  <c r="S327" i="2" s="1"/>
  <c r="R26" i="2"/>
  <c r="R327" i="2" s="1"/>
  <c r="Q26" i="2"/>
  <c r="Q327" i="2" s="1"/>
  <c r="P26" i="2"/>
  <c r="P327" i="2" s="1"/>
  <c r="O26" i="2"/>
  <c r="O327" i="2" s="1"/>
  <c r="N26" i="2"/>
  <c r="N327" i="2" s="1"/>
  <c r="M26" i="2"/>
  <c r="L26" i="2"/>
  <c r="K26" i="2"/>
  <c r="J26" i="2"/>
  <c r="J327" i="2" s="1"/>
  <c r="I26" i="2"/>
  <c r="I327" i="2" s="1"/>
  <c r="H26" i="2"/>
  <c r="H327" i="2" s="1"/>
  <c r="G26" i="2"/>
  <c r="G327" i="2" s="1"/>
  <c r="F26" i="2"/>
  <c r="F327" i="2" s="1"/>
  <c r="E26" i="2"/>
  <c r="E327" i="2" s="1"/>
  <c r="M25" i="2"/>
  <c r="M326" i="2" s="1"/>
  <c r="L25" i="2"/>
  <c r="K25" i="2"/>
  <c r="J25" i="2"/>
  <c r="J326" i="2" s="1"/>
  <c r="I25" i="2"/>
  <c r="I326" i="2" s="1"/>
  <c r="H25" i="2"/>
  <c r="H326" i="2" s="1"/>
  <c r="G25" i="2"/>
  <c r="G326" i="2" s="1"/>
  <c r="F25" i="2"/>
  <c r="F326" i="2" s="1"/>
  <c r="E25" i="2"/>
  <c r="E326" i="2" s="1"/>
  <c r="D25" i="2"/>
  <c r="D326" i="2" s="1"/>
  <c r="C25" i="2"/>
  <c r="C326" i="2" s="1"/>
  <c r="B25" i="2"/>
  <c r="AK24" i="2"/>
  <c r="AK325" i="2" s="1"/>
  <c r="AJ24" i="2"/>
  <c r="AJ325" i="2" s="1"/>
  <c r="AI24" i="2"/>
  <c r="AI325" i="2" s="1"/>
  <c r="AH24" i="2"/>
  <c r="AH325" i="2" s="1"/>
  <c r="AG24" i="2"/>
  <c r="AG325" i="2" s="1"/>
  <c r="AF24" i="2"/>
  <c r="AF325" i="2" s="1"/>
  <c r="AE24" i="2"/>
  <c r="AE325" i="2" s="1"/>
  <c r="AD24" i="2"/>
  <c r="AD325" i="2" s="1"/>
  <c r="AC24" i="2"/>
  <c r="AC325" i="2" s="1"/>
  <c r="AB24" i="2"/>
  <c r="AB325" i="2" s="1"/>
  <c r="AA24" i="2"/>
  <c r="AA325" i="2" s="1"/>
  <c r="Z24" i="2"/>
  <c r="Z325" i="2" s="1"/>
  <c r="BI21" i="2"/>
  <c r="BI322" i="2" s="1"/>
  <c r="BH21" i="2"/>
  <c r="BH322" i="2" s="1"/>
  <c r="BG21" i="2"/>
  <c r="BG322" i="2" s="1"/>
  <c r="BF21" i="2"/>
  <c r="BF322" i="2" s="1"/>
  <c r="BE21" i="2"/>
  <c r="BE322" i="2" s="1"/>
  <c r="BD21" i="2"/>
  <c r="BD322" i="2" s="1"/>
  <c r="BC21" i="2"/>
  <c r="BC322" i="2" s="1"/>
  <c r="BB21" i="2"/>
  <c r="BB322" i="2" s="1"/>
  <c r="BA21" i="2"/>
  <c r="BA322" i="2" s="1"/>
  <c r="AZ21" i="2"/>
  <c r="AZ322" i="2" s="1"/>
  <c r="AY21" i="2"/>
  <c r="AY322" i="2" s="1"/>
  <c r="AX21" i="2"/>
  <c r="AX322" i="2" s="1"/>
  <c r="AW21" i="2"/>
  <c r="AW322" i="2" s="1"/>
  <c r="AV21" i="2"/>
  <c r="AV322" i="2" s="1"/>
  <c r="AU21" i="2"/>
  <c r="AU322" i="2" s="1"/>
  <c r="AT21" i="2"/>
  <c r="AT322" i="2" s="1"/>
  <c r="AS21" i="2"/>
  <c r="AS322" i="2" s="1"/>
  <c r="AR21" i="2"/>
  <c r="AR322" i="2" s="1"/>
  <c r="AQ21" i="2"/>
  <c r="AQ322" i="2" s="1"/>
  <c r="AP21" i="2"/>
  <c r="AP322" i="2" s="1"/>
  <c r="AO21" i="2"/>
  <c r="AO322" i="2" s="1"/>
  <c r="AN21" i="2"/>
  <c r="AN322" i="2" s="1"/>
  <c r="AM21" i="2"/>
  <c r="AM322" i="2" s="1"/>
  <c r="AL21" i="2"/>
  <c r="AL322" i="2" s="1"/>
  <c r="BI20" i="2"/>
  <c r="BI321" i="2" s="1"/>
  <c r="BH20" i="2"/>
  <c r="BH321" i="2" s="1"/>
  <c r="BG20" i="2"/>
  <c r="BG321" i="2" s="1"/>
  <c r="BF20" i="2"/>
  <c r="BF321" i="2" s="1"/>
  <c r="BE20" i="2"/>
  <c r="BE321" i="2" s="1"/>
  <c r="BD20" i="2"/>
  <c r="BD321" i="2" s="1"/>
  <c r="BC20" i="2"/>
  <c r="BC321" i="2" s="1"/>
  <c r="BB20" i="2"/>
  <c r="BB321" i="2" s="1"/>
  <c r="BA20" i="2"/>
  <c r="BA321" i="2" s="1"/>
  <c r="AZ20" i="2"/>
  <c r="AZ321" i="2" s="1"/>
  <c r="AY20" i="2"/>
  <c r="AY321" i="2" s="1"/>
  <c r="AX20" i="2"/>
  <c r="AX321" i="2" s="1"/>
  <c r="AW20" i="2"/>
  <c r="AW321" i="2" s="1"/>
  <c r="AV20" i="2"/>
  <c r="AV321" i="2" s="1"/>
  <c r="AU20" i="2"/>
  <c r="AU321" i="2" s="1"/>
  <c r="AT20" i="2"/>
  <c r="AT321" i="2" s="1"/>
  <c r="AS20" i="2"/>
  <c r="AS321" i="2" s="1"/>
  <c r="AR20" i="2"/>
  <c r="AR321" i="2" s="1"/>
  <c r="AQ20" i="2"/>
  <c r="AQ321" i="2" s="1"/>
  <c r="AP20" i="2"/>
  <c r="AP321" i="2" s="1"/>
  <c r="AO20" i="2"/>
  <c r="AO321" i="2" s="1"/>
  <c r="AN20" i="2"/>
  <c r="AN321" i="2" s="1"/>
  <c r="AM20" i="2"/>
  <c r="AM321" i="2" s="1"/>
  <c r="AL20" i="2"/>
  <c r="AL321" i="2" s="1"/>
  <c r="AK20" i="2"/>
  <c r="AK321" i="2" s="1"/>
  <c r="AJ20" i="2"/>
  <c r="AJ321" i="2" s="1"/>
  <c r="AI20" i="2"/>
  <c r="AI321" i="2" s="1"/>
  <c r="AH20" i="2"/>
  <c r="AH321" i="2" s="1"/>
  <c r="AG20" i="2"/>
  <c r="AG321" i="2" s="1"/>
  <c r="AF20" i="2"/>
  <c r="AF321" i="2" s="1"/>
  <c r="AE20" i="2"/>
  <c r="AE321" i="2" s="1"/>
  <c r="AD20" i="2"/>
  <c r="AD321" i="2" s="1"/>
  <c r="AC20" i="2"/>
  <c r="AC321" i="2" s="1"/>
  <c r="AB20" i="2"/>
  <c r="AB321" i="2" s="1"/>
  <c r="AA20" i="2"/>
  <c r="AA321" i="2" s="1"/>
  <c r="Z20" i="2"/>
  <c r="Z321" i="2" s="1"/>
  <c r="M19" i="2"/>
  <c r="M320" i="2" s="1"/>
  <c r="L19" i="2"/>
  <c r="L320" i="2" s="1"/>
  <c r="K19" i="2"/>
  <c r="K320" i="2" s="1"/>
  <c r="J19" i="2"/>
  <c r="J320" i="2" s="1"/>
  <c r="I19" i="2"/>
  <c r="I320" i="2" s="1"/>
  <c r="H19" i="2"/>
  <c r="H320" i="2" s="1"/>
  <c r="M18" i="2"/>
  <c r="L18" i="2"/>
  <c r="K18" i="2"/>
  <c r="J18" i="2"/>
  <c r="J319" i="2" s="1"/>
  <c r="I18" i="2"/>
  <c r="H18" i="2"/>
  <c r="G18" i="2"/>
  <c r="G319" i="2" s="1"/>
  <c r="F18" i="2"/>
  <c r="F319" i="2" s="1"/>
  <c r="E18" i="2"/>
  <c r="D18" i="2"/>
  <c r="C18" i="2"/>
  <c r="B18" i="2"/>
  <c r="M17" i="2"/>
  <c r="L17" i="2"/>
  <c r="L318" i="2" s="1"/>
  <c r="K17" i="2"/>
  <c r="K318" i="2" s="1"/>
  <c r="J17" i="2"/>
  <c r="I17" i="2"/>
  <c r="H17" i="2"/>
  <c r="G17" i="2"/>
  <c r="G318" i="2" s="1"/>
  <c r="F17" i="2"/>
  <c r="E17" i="2"/>
  <c r="D17" i="2"/>
  <c r="C17" i="2"/>
  <c r="B17" i="2"/>
  <c r="M16" i="2"/>
  <c r="L16" i="2"/>
  <c r="K16" i="2"/>
  <c r="J16" i="2"/>
  <c r="J317" i="2" s="1"/>
  <c r="I16" i="2"/>
  <c r="H16" i="2"/>
  <c r="G16" i="2"/>
  <c r="G317" i="2" s="1"/>
  <c r="F16" i="2"/>
  <c r="E16" i="2"/>
  <c r="D16" i="2"/>
  <c r="C16" i="2"/>
  <c r="B16" i="2"/>
  <c r="M15" i="2"/>
  <c r="L15" i="2"/>
  <c r="K15" i="2"/>
  <c r="J15" i="2"/>
  <c r="I15" i="2"/>
  <c r="H15" i="2"/>
  <c r="G15" i="2"/>
  <c r="G316" i="2" s="1"/>
  <c r="F15" i="2"/>
  <c r="F316" i="2" s="1"/>
  <c r="E15" i="2"/>
  <c r="E316" i="2" s="1"/>
  <c r="D15" i="2"/>
  <c r="D316" i="2" s="1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L314" i="2" s="1"/>
  <c r="K13" i="2"/>
  <c r="J13" i="2"/>
  <c r="I13" i="2"/>
  <c r="H13" i="2"/>
  <c r="G13" i="2"/>
  <c r="F13" i="2"/>
  <c r="E13" i="2"/>
  <c r="D13" i="2"/>
  <c r="C13" i="2"/>
  <c r="B13" i="2"/>
  <c r="E42" i="3" l="1"/>
  <c r="C4" i="3"/>
  <c r="B20" i="11"/>
  <c r="F10" i="5"/>
  <c r="F20" i="11"/>
  <c r="G10" i="5"/>
  <c r="G20" i="11"/>
  <c r="J138" i="2"/>
  <c r="K144" i="2"/>
  <c r="B20" i="5"/>
  <c r="H10" i="5"/>
  <c r="AL146" i="2"/>
  <c r="AL147" i="2"/>
  <c r="AL148" i="2"/>
  <c r="AL208" i="2" s="1"/>
  <c r="AL269" i="2" s="1"/>
  <c r="AL149" i="2"/>
  <c r="AL209" i="2" s="1"/>
  <c r="AL270" i="2" s="1"/>
  <c r="AL150" i="2"/>
  <c r="AL210" i="2" s="1"/>
  <c r="AL271" i="2" s="1"/>
  <c r="AL151" i="2"/>
  <c r="AL155" i="2"/>
  <c r="AL152" i="2"/>
  <c r="AL212" i="2" s="1"/>
  <c r="AL273" i="2" s="1"/>
  <c r="AL156" i="2"/>
  <c r="AL145" i="2"/>
  <c r="AL154" i="2"/>
  <c r="AL35" i="4"/>
  <c r="AL144" i="2"/>
  <c r="J192" i="3"/>
  <c r="G36" i="4"/>
  <c r="G138" i="2"/>
  <c r="G144" i="2"/>
  <c r="B138" i="2"/>
  <c r="B144" i="2"/>
  <c r="B204" i="2" s="1"/>
  <c r="B265" i="2" s="1"/>
  <c r="C5" i="3"/>
  <c r="C20" i="11"/>
  <c r="K190" i="3"/>
  <c r="Y6" i="11"/>
  <c r="Z5" i="11"/>
  <c r="H144" i="2"/>
  <c r="H204" i="2" s="1"/>
  <c r="H265" i="2" s="1"/>
  <c r="I144" i="2"/>
  <c r="I204" i="2" s="1"/>
  <c r="I265" i="2" s="1"/>
  <c r="I191" i="3"/>
  <c r="I139" i="2"/>
  <c r="I199" i="2" s="1"/>
  <c r="I260" i="2" s="1"/>
  <c r="J144" i="2"/>
  <c r="J204" i="2" s="1"/>
  <c r="J265" i="2" s="1"/>
  <c r="J36" i="4"/>
  <c r="Q191" i="3"/>
  <c r="F36" i="4"/>
  <c r="F138" i="2"/>
  <c r="M188" i="3"/>
  <c r="H139" i="2"/>
  <c r="D144" i="2"/>
  <c r="D204" i="2" s="1"/>
  <c r="D265" i="2" s="1"/>
  <c r="E144" i="2"/>
  <c r="F144" i="2"/>
  <c r="F204" i="2" s="1"/>
  <c r="F265" i="2" s="1"/>
  <c r="D36" i="4"/>
  <c r="E36" i="4"/>
  <c r="D199" i="3"/>
  <c r="R148" i="2"/>
  <c r="R208" i="2" s="1"/>
  <c r="R269" i="2" s="1"/>
  <c r="R147" i="2"/>
  <c r="R146" i="2"/>
  <c r="R206" i="2" s="1"/>
  <c r="R267" i="2" s="1"/>
  <c r="R145" i="2"/>
  <c r="R154" i="2"/>
  <c r="R149" i="2"/>
  <c r="R209" i="2" s="1"/>
  <c r="R270" i="2" s="1"/>
  <c r="R150" i="2"/>
  <c r="R210" i="2" s="1"/>
  <c r="R271" i="2" s="1"/>
  <c r="R156" i="2"/>
  <c r="R216" i="2" s="1"/>
  <c r="R277" i="2" s="1"/>
  <c r="R155" i="2"/>
  <c r="R215" i="2" s="1"/>
  <c r="R276" i="2" s="1"/>
  <c r="C193" i="2"/>
  <c r="C254" i="2" s="1"/>
  <c r="C314" i="2"/>
  <c r="G193" i="2"/>
  <c r="G254" i="2" s="1"/>
  <c r="G314" i="2"/>
  <c r="C194" i="2"/>
  <c r="C255" i="2" s="1"/>
  <c r="C315" i="2"/>
  <c r="C197" i="2"/>
  <c r="C258" i="2" s="1"/>
  <c r="C318" i="2"/>
  <c r="C198" i="2"/>
  <c r="C259" i="2" s="1"/>
  <c r="C319" i="2"/>
  <c r="K198" i="2"/>
  <c r="K259" i="2" s="1"/>
  <c r="K319" i="2"/>
  <c r="AE341" i="2"/>
  <c r="AO342" i="2"/>
  <c r="M344" i="2"/>
  <c r="AG346" i="2"/>
  <c r="AC347" i="2"/>
  <c r="AK347" i="2"/>
  <c r="I348" i="2"/>
  <c r="M348" i="2"/>
  <c r="AV231" i="2"/>
  <c r="AV292" i="2" s="1"/>
  <c r="AV352" i="2"/>
  <c r="W232" i="2"/>
  <c r="W293" i="2" s="1"/>
  <c r="W353" i="2"/>
  <c r="C235" i="2"/>
  <c r="C296" i="2" s="1"/>
  <c r="C356" i="2"/>
  <c r="X248" i="2"/>
  <c r="X309" i="2" s="1"/>
  <c r="X369" i="2"/>
  <c r="D249" i="2"/>
  <c r="D310" i="2" s="1"/>
  <c r="D370" i="2"/>
  <c r="H249" i="2"/>
  <c r="H310" i="2" s="1"/>
  <c r="H370" i="2"/>
  <c r="AI337" i="2"/>
  <c r="AA337" i="2"/>
  <c r="S336" i="2"/>
  <c r="W335" i="2"/>
  <c r="O335" i="2"/>
  <c r="AI236" i="2"/>
  <c r="AI297" i="2" s="1"/>
  <c r="AI357" i="2"/>
  <c r="AA236" i="2"/>
  <c r="AA297" i="2" s="1"/>
  <c r="AA357" i="2"/>
  <c r="AE237" i="2"/>
  <c r="AE298" i="2" s="1"/>
  <c r="AE358" i="2"/>
  <c r="W234" i="2"/>
  <c r="W295" i="2" s="1"/>
  <c r="W355" i="2"/>
  <c r="O234" i="2"/>
  <c r="O295" i="2" s="1"/>
  <c r="O355" i="2"/>
  <c r="S345" i="2"/>
  <c r="AI242" i="2"/>
  <c r="AI303" i="2" s="1"/>
  <c r="AI363" i="2"/>
  <c r="AA242" i="2"/>
  <c r="AA303" i="2" s="1"/>
  <c r="AA363" i="2"/>
  <c r="AE243" i="2"/>
  <c r="AE304" i="2" s="1"/>
  <c r="AE364" i="2"/>
  <c r="AH245" i="2"/>
  <c r="AH306" i="2" s="1"/>
  <c r="AH366" i="2"/>
  <c r="AD245" i="2"/>
  <c r="AD306" i="2" s="1"/>
  <c r="AD366" i="2"/>
  <c r="AU247" i="2"/>
  <c r="AU308" i="2" s="1"/>
  <c r="AU368" i="2"/>
  <c r="AM247" i="2"/>
  <c r="AM308" i="2" s="1"/>
  <c r="AM368" i="2"/>
  <c r="BC333" i="2"/>
  <c r="AU332" i="2"/>
  <c r="AM332" i="2"/>
  <c r="H194" i="2"/>
  <c r="H255" i="2" s="1"/>
  <c r="H315" i="2"/>
  <c r="L194" i="2"/>
  <c r="L255" i="2" s="1"/>
  <c r="L315" i="2"/>
  <c r="L195" i="2"/>
  <c r="L256" i="2" s="1"/>
  <c r="L316" i="2"/>
  <c r="H196" i="2"/>
  <c r="H257" i="2" s="1"/>
  <c r="H317" i="2"/>
  <c r="D197" i="2"/>
  <c r="D258" i="2" s="1"/>
  <c r="D318" i="2"/>
  <c r="H197" i="2"/>
  <c r="H258" i="2" s="1"/>
  <c r="H318" i="2"/>
  <c r="D198" i="2"/>
  <c r="D259" i="2" s="1"/>
  <c r="D319" i="2"/>
  <c r="L198" i="2"/>
  <c r="L259" i="2" s="1"/>
  <c r="L319" i="2"/>
  <c r="B326" i="2"/>
  <c r="M327" i="2"/>
  <c r="V340" i="2"/>
  <c r="X341" i="2"/>
  <c r="AF341" i="2"/>
  <c r="J344" i="2"/>
  <c r="Z346" i="2"/>
  <c r="Z347" i="2"/>
  <c r="T230" i="2"/>
  <c r="T291" i="2" s="1"/>
  <c r="T351" i="2"/>
  <c r="X232" i="2"/>
  <c r="X293" i="2" s="1"/>
  <c r="X353" i="2"/>
  <c r="AF233" i="2"/>
  <c r="AF294" i="2" s="1"/>
  <c r="AF354" i="2"/>
  <c r="D235" i="2"/>
  <c r="D296" i="2" s="1"/>
  <c r="D356" i="2"/>
  <c r="E240" i="2"/>
  <c r="E301" i="2" s="1"/>
  <c r="E361" i="2"/>
  <c r="M240" i="2"/>
  <c r="M301" i="2" s="1"/>
  <c r="M361" i="2"/>
  <c r="S246" i="2"/>
  <c r="S307" i="2" s="1"/>
  <c r="S367" i="2"/>
  <c r="U248" i="2"/>
  <c r="U309" i="2" s="1"/>
  <c r="U369" i="2"/>
  <c r="E249" i="2"/>
  <c r="E310" i="2" s="1"/>
  <c r="E370" i="2"/>
  <c r="M249" i="2"/>
  <c r="M310" i="2" s="1"/>
  <c r="M370" i="2"/>
  <c r="Z337" i="2"/>
  <c r="AD337" i="2"/>
  <c r="N336" i="2"/>
  <c r="R336" i="2"/>
  <c r="V335" i="2"/>
  <c r="AH236" i="2"/>
  <c r="AH297" i="2" s="1"/>
  <c r="AH357" i="2"/>
  <c r="Z237" i="2"/>
  <c r="Z298" i="2" s="1"/>
  <c r="Z358" i="2"/>
  <c r="AD237" i="2"/>
  <c r="AD298" i="2" s="1"/>
  <c r="AD358" i="2"/>
  <c r="N234" i="2"/>
  <c r="N295" i="2" s="1"/>
  <c r="N355" i="2"/>
  <c r="R234" i="2"/>
  <c r="R295" i="2" s="1"/>
  <c r="R355" i="2"/>
  <c r="Z242" i="2"/>
  <c r="Z303" i="2" s="1"/>
  <c r="Z363" i="2"/>
  <c r="AD242" i="2"/>
  <c r="AD303" i="2" s="1"/>
  <c r="AD363" i="2"/>
  <c r="AH243" i="2"/>
  <c r="AH304" i="2" s="1"/>
  <c r="AH364" i="2"/>
  <c r="Z245" i="2"/>
  <c r="Z306" i="2" s="1"/>
  <c r="Z366" i="2"/>
  <c r="AG245" i="2"/>
  <c r="AG306" i="2" s="1"/>
  <c r="AG366" i="2"/>
  <c r="AP247" i="2"/>
  <c r="AP308" i="2" s="1"/>
  <c r="AP368" i="2"/>
  <c r="BF333" i="2"/>
  <c r="AL211" i="2"/>
  <c r="AL272" i="2" s="1"/>
  <c r="AL332" i="2"/>
  <c r="AT332" i="2"/>
  <c r="AP332" i="2"/>
  <c r="E193" i="2"/>
  <c r="E254" i="2" s="1"/>
  <c r="E314" i="2"/>
  <c r="I193" i="2"/>
  <c r="I254" i="2" s="1"/>
  <c r="I314" i="2"/>
  <c r="M193" i="2"/>
  <c r="M254" i="2" s="1"/>
  <c r="M314" i="2"/>
  <c r="E194" i="2"/>
  <c r="E255" i="2" s="1"/>
  <c r="E315" i="2"/>
  <c r="I194" i="2"/>
  <c r="I255" i="2" s="1"/>
  <c r="I315" i="2"/>
  <c r="M194" i="2"/>
  <c r="M255" i="2" s="1"/>
  <c r="M315" i="2"/>
  <c r="I195" i="2"/>
  <c r="I256" i="2" s="1"/>
  <c r="I316" i="2"/>
  <c r="M195" i="2"/>
  <c r="M256" i="2" s="1"/>
  <c r="M316" i="2"/>
  <c r="E196" i="2"/>
  <c r="E257" i="2" s="1"/>
  <c r="E317" i="2"/>
  <c r="I196" i="2"/>
  <c r="I257" i="2" s="1"/>
  <c r="I317" i="2"/>
  <c r="M196" i="2"/>
  <c r="M257" i="2" s="1"/>
  <c r="M317" i="2"/>
  <c r="E197" i="2"/>
  <c r="E258" i="2" s="1"/>
  <c r="E318" i="2"/>
  <c r="I197" i="2"/>
  <c r="I258" i="2" s="1"/>
  <c r="I318" i="2"/>
  <c r="M197" i="2"/>
  <c r="M258" i="2" s="1"/>
  <c r="M318" i="2"/>
  <c r="E198" i="2"/>
  <c r="E259" i="2" s="1"/>
  <c r="E319" i="2"/>
  <c r="I198" i="2"/>
  <c r="I259" i="2" s="1"/>
  <c r="I319" i="2"/>
  <c r="M198" i="2"/>
  <c r="M259" i="2" s="1"/>
  <c r="M319" i="2"/>
  <c r="K326" i="2"/>
  <c r="L328" i="2"/>
  <c r="W340" i="2"/>
  <c r="Y341" i="2"/>
  <c r="AC341" i="2"/>
  <c r="AG341" i="2"/>
  <c r="AK341" i="2"/>
  <c r="AI342" i="2"/>
  <c r="AM342" i="2"/>
  <c r="AQ342" i="2"/>
  <c r="AU342" i="2"/>
  <c r="C344" i="2"/>
  <c r="G344" i="2"/>
  <c r="K344" i="2"/>
  <c r="AA346" i="2"/>
  <c r="AI346" i="2"/>
  <c r="AE347" i="2"/>
  <c r="C348" i="2"/>
  <c r="K348" i="2"/>
  <c r="Y230" i="2"/>
  <c r="Y291" i="2" s="1"/>
  <c r="Y351" i="2"/>
  <c r="L231" i="2"/>
  <c r="L292" i="2" s="1"/>
  <c r="L352" i="2"/>
  <c r="AT231" i="2"/>
  <c r="AT292" i="2" s="1"/>
  <c r="AT352" i="2"/>
  <c r="Q232" i="2"/>
  <c r="Q293" i="2" s="1"/>
  <c r="Q353" i="2"/>
  <c r="U232" i="2"/>
  <c r="U293" i="2" s="1"/>
  <c r="U353" i="2"/>
  <c r="Y232" i="2"/>
  <c r="Y293" i="2" s="1"/>
  <c r="Y353" i="2"/>
  <c r="AC233" i="2"/>
  <c r="AC294" i="2" s="1"/>
  <c r="AC354" i="2"/>
  <c r="AG233" i="2"/>
  <c r="AG294" i="2" s="1"/>
  <c r="AG354" i="2"/>
  <c r="B240" i="2"/>
  <c r="B301" i="2" s="1"/>
  <c r="B361" i="2"/>
  <c r="F240" i="2"/>
  <c r="F301" i="2" s="1"/>
  <c r="F361" i="2"/>
  <c r="J240" i="2"/>
  <c r="J301" i="2" s="1"/>
  <c r="J361" i="2"/>
  <c r="H244" i="2"/>
  <c r="H305" i="2" s="1"/>
  <c r="H365" i="2"/>
  <c r="L244" i="2"/>
  <c r="L305" i="2" s="1"/>
  <c r="L365" i="2"/>
  <c r="P246" i="2"/>
  <c r="P307" i="2" s="1"/>
  <c r="P367" i="2"/>
  <c r="T246" i="2"/>
  <c r="T307" i="2" s="1"/>
  <c r="T367" i="2"/>
  <c r="V248" i="2"/>
  <c r="V309" i="2" s="1"/>
  <c r="V369" i="2"/>
  <c r="B249" i="2"/>
  <c r="B310" i="2" s="1"/>
  <c r="B370" i="2"/>
  <c r="F249" i="2"/>
  <c r="F310" i="2" s="1"/>
  <c r="F370" i="2"/>
  <c r="J249" i="2"/>
  <c r="J310" i="2" s="1"/>
  <c r="J370" i="2"/>
  <c r="AK337" i="2"/>
  <c r="AG337" i="2"/>
  <c r="AC337" i="2"/>
  <c r="Y336" i="2"/>
  <c r="U336" i="2"/>
  <c r="Q336" i="2"/>
  <c r="Y335" i="2"/>
  <c r="U335" i="2"/>
  <c r="Q335" i="2"/>
  <c r="AG236" i="2"/>
  <c r="AG297" i="2" s="1"/>
  <c r="AG357" i="2"/>
  <c r="AC236" i="2"/>
  <c r="AC297" i="2" s="1"/>
  <c r="AC357" i="2"/>
  <c r="AG237" i="2"/>
  <c r="AG298" i="2" s="1"/>
  <c r="AG358" i="2"/>
  <c r="AC237" i="2"/>
  <c r="AC298" i="2" s="1"/>
  <c r="AC358" i="2"/>
  <c r="Y234" i="2"/>
  <c r="Y295" i="2" s="1"/>
  <c r="Y355" i="2"/>
  <c r="U234" i="2"/>
  <c r="U295" i="2" s="1"/>
  <c r="U355" i="2"/>
  <c r="Q234" i="2"/>
  <c r="Q295" i="2" s="1"/>
  <c r="Q355" i="2"/>
  <c r="Y345" i="2"/>
  <c r="U345" i="2"/>
  <c r="AG242" i="2"/>
  <c r="AG303" i="2" s="1"/>
  <c r="AG363" i="2"/>
  <c r="AC242" i="2"/>
  <c r="AC303" i="2" s="1"/>
  <c r="AC363" i="2"/>
  <c r="AG243" i="2"/>
  <c r="AG304" i="2" s="1"/>
  <c r="AG364" i="2"/>
  <c r="AC243" i="2"/>
  <c r="AC304" i="2" s="1"/>
  <c r="AC364" i="2"/>
  <c r="AJ245" i="2"/>
  <c r="AJ306" i="2" s="1"/>
  <c r="AJ366" i="2"/>
  <c r="AF245" i="2"/>
  <c r="AF306" i="2" s="1"/>
  <c r="AF366" i="2"/>
  <c r="AB245" i="2"/>
  <c r="AB306" i="2" s="1"/>
  <c r="AB366" i="2"/>
  <c r="AS247" i="2"/>
  <c r="AS308" i="2" s="1"/>
  <c r="AS368" i="2"/>
  <c r="AO247" i="2"/>
  <c r="AO308" i="2" s="1"/>
  <c r="AO368" i="2"/>
  <c r="BI333" i="2"/>
  <c r="BE333" i="2"/>
  <c r="BA333" i="2"/>
  <c r="AW332" i="2"/>
  <c r="AS332" i="2"/>
  <c r="AO332" i="2"/>
  <c r="K193" i="2"/>
  <c r="K254" i="2" s="1"/>
  <c r="K314" i="2"/>
  <c r="G194" i="2"/>
  <c r="G255" i="2" s="1"/>
  <c r="G315" i="2"/>
  <c r="K194" i="2"/>
  <c r="K255" i="2" s="1"/>
  <c r="K315" i="2"/>
  <c r="C195" i="2"/>
  <c r="C256" i="2" s="1"/>
  <c r="C316" i="2"/>
  <c r="K195" i="2"/>
  <c r="K256" i="2" s="1"/>
  <c r="K316" i="2"/>
  <c r="C196" i="2"/>
  <c r="C257" i="2" s="1"/>
  <c r="C317" i="2"/>
  <c r="K196" i="2"/>
  <c r="K257" i="2" s="1"/>
  <c r="K317" i="2"/>
  <c r="L327" i="2"/>
  <c r="Y340" i="2"/>
  <c r="W341" i="2"/>
  <c r="AG342" i="2"/>
  <c r="AW342" i="2"/>
  <c r="I344" i="2"/>
  <c r="AC346" i="2"/>
  <c r="AK346" i="2"/>
  <c r="AG347" i="2"/>
  <c r="E348" i="2"/>
  <c r="AR231" i="2"/>
  <c r="AR292" i="2" s="1"/>
  <c r="AR352" i="2"/>
  <c r="S232" i="2"/>
  <c r="S293" i="2" s="1"/>
  <c r="S353" i="2"/>
  <c r="AE233" i="2"/>
  <c r="AE294" i="2" s="1"/>
  <c r="AE354" i="2"/>
  <c r="AI233" i="2"/>
  <c r="AI294" i="2" s="1"/>
  <c r="AI354" i="2"/>
  <c r="D240" i="2"/>
  <c r="D301" i="2" s="1"/>
  <c r="D361" i="2"/>
  <c r="H240" i="2"/>
  <c r="H301" i="2" s="1"/>
  <c r="H361" i="2"/>
  <c r="J244" i="2"/>
  <c r="J305" i="2" s="1"/>
  <c r="J365" i="2"/>
  <c r="N246" i="2"/>
  <c r="N307" i="2" s="1"/>
  <c r="N367" i="2"/>
  <c r="R246" i="2"/>
  <c r="R307" i="2" s="1"/>
  <c r="R367" i="2"/>
  <c r="T248" i="2"/>
  <c r="T309" i="2" s="1"/>
  <c r="T369" i="2"/>
  <c r="AE337" i="2"/>
  <c r="W336" i="2"/>
  <c r="O336" i="2"/>
  <c r="S335" i="2"/>
  <c r="AE236" i="2"/>
  <c r="AE297" i="2" s="1"/>
  <c r="AE357" i="2"/>
  <c r="AI237" i="2"/>
  <c r="AI298" i="2" s="1"/>
  <c r="AI358" i="2"/>
  <c r="AA237" i="2"/>
  <c r="AA298" i="2" s="1"/>
  <c r="AA358" i="2"/>
  <c r="S234" i="2"/>
  <c r="S295" i="2" s="1"/>
  <c r="S355" i="2"/>
  <c r="W345" i="2"/>
  <c r="O345" i="2"/>
  <c r="AE242" i="2"/>
  <c r="AE303" i="2" s="1"/>
  <c r="AE363" i="2"/>
  <c r="AI243" i="2"/>
  <c r="AI304" i="2" s="1"/>
  <c r="AI364" i="2"/>
  <c r="AA243" i="2"/>
  <c r="AA304" i="2" s="1"/>
  <c r="AA364" i="2"/>
  <c r="AQ247" i="2"/>
  <c r="AQ308" i="2" s="1"/>
  <c r="AQ368" i="2"/>
  <c r="BG333" i="2"/>
  <c r="AY333" i="2"/>
  <c r="AQ332" i="2"/>
  <c r="D193" i="2"/>
  <c r="D254" i="2" s="1"/>
  <c r="D314" i="2"/>
  <c r="H193" i="2"/>
  <c r="H254" i="2" s="1"/>
  <c r="H314" i="2"/>
  <c r="D194" i="2"/>
  <c r="D255" i="2" s="1"/>
  <c r="D315" i="2"/>
  <c r="H195" i="2"/>
  <c r="H256" i="2" s="1"/>
  <c r="H316" i="2"/>
  <c r="D196" i="2"/>
  <c r="D257" i="2" s="1"/>
  <c r="D317" i="2"/>
  <c r="L196" i="2"/>
  <c r="L257" i="2" s="1"/>
  <c r="L317" i="2"/>
  <c r="H198" i="2"/>
  <c r="H259" i="2" s="1"/>
  <c r="H319" i="2"/>
  <c r="K328" i="2"/>
  <c r="AB341" i="2"/>
  <c r="AJ341" i="2"/>
  <c r="AH342" i="2"/>
  <c r="AP342" i="2"/>
  <c r="B344" i="2"/>
  <c r="F344" i="2"/>
  <c r="AD346" i="2"/>
  <c r="AH346" i="2"/>
  <c r="AD347" i="2"/>
  <c r="J348" i="2"/>
  <c r="X230" i="2"/>
  <c r="X291" i="2" s="1"/>
  <c r="X351" i="2"/>
  <c r="AS231" i="2"/>
  <c r="AS292" i="2" s="1"/>
  <c r="AS352" i="2"/>
  <c r="T232" i="2"/>
  <c r="T293" i="2" s="1"/>
  <c r="T353" i="2"/>
  <c r="AB233" i="2"/>
  <c r="AB294" i="2" s="1"/>
  <c r="AB354" i="2"/>
  <c r="AJ233" i="2"/>
  <c r="AJ294" i="2" s="1"/>
  <c r="AJ354" i="2"/>
  <c r="I240" i="2"/>
  <c r="I301" i="2" s="1"/>
  <c r="I361" i="2"/>
  <c r="W246" i="2"/>
  <c r="W307" i="2" s="1"/>
  <c r="W367" i="2"/>
  <c r="Y248" i="2"/>
  <c r="Y309" i="2" s="1"/>
  <c r="Y369" i="2"/>
  <c r="I249" i="2"/>
  <c r="I310" i="2" s="1"/>
  <c r="I370" i="2"/>
  <c r="AH337" i="2"/>
  <c r="V336" i="2"/>
  <c r="N335" i="2"/>
  <c r="R214" i="2"/>
  <c r="R275" i="2" s="1"/>
  <c r="R335" i="2"/>
  <c r="Z236" i="2"/>
  <c r="Z297" i="2" s="1"/>
  <c r="Z357" i="2"/>
  <c r="AD236" i="2"/>
  <c r="AD297" i="2" s="1"/>
  <c r="AD357" i="2"/>
  <c r="AH237" i="2"/>
  <c r="AH298" i="2" s="1"/>
  <c r="AH358" i="2"/>
  <c r="V234" i="2"/>
  <c r="V295" i="2" s="1"/>
  <c r="V355" i="2"/>
  <c r="N345" i="2"/>
  <c r="V345" i="2"/>
  <c r="AH242" i="2"/>
  <c r="AH303" i="2" s="1"/>
  <c r="AH363" i="2"/>
  <c r="Z243" i="2"/>
  <c r="Z304" i="2" s="1"/>
  <c r="Z364" i="2"/>
  <c r="AD243" i="2"/>
  <c r="AD304" i="2" s="1"/>
  <c r="AD364" i="2"/>
  <c r="AC245" i="2"/>
  <c r="AC306" i="2" s="1"/>
  <c r="AC366" i="2"/>
  <c r="AT247" i="2"/>
  <c r="AT308" i="2" s="1"/>
  <c r="AT368" i="2"/>
  <c r="AX333" i="2"/>
  <c r="BB333" i="2"/>
  <c r="F193" i="2"/>
  <c r="F254" i="2" s="1"/>
  <c r="F314" i="2"/>
  <c r="J193" i="2"/>
  <c r="J254" i="2" s="1"/>
  <c r="J314" i="2"/>
  <c r="B194" i="2"/>
  <c r="B255" i="2" s="1"/>
  <c r="B315" i="2"/>
  <c r="F194" i="2"/>
  <c r="F255" i="2" s="1"/>
  <c r="F315" i="2"/>
  <c r="J194" i="2"/>
  <c r="J255" i="2" s="1"/>
  <c r="J315" i="2"/>
  <c r="B195" i="2"/>
  <c r="B256" i="2" s="1"/>
  <c r="B316" i="2"/>
  <c r="J195" i="2"/>
  <c r="J256" i="2" s="1"/>
  <c r="J316" i="2"/>
  <c r="B196" i="2"/>
  <c r="B257" i="2" s="1"/>
  <c r="B317" i="2"/>
  <c r="F196" i="2"/>
  <c r="F257" i="2" s="1"/>
  <c r="F317" i="2"/>
  <c r="B197" i="2"/>
  <c r="B258" i="2" s="1"/>
  <c r="B318" i="2"/>
  <c r="F197" i="2"/>
  <c r="F258" i="2" s="1"/>
  <c r="F318" i="2"/>
  <c r="J197" i="2"/>
  <c r="J258" i="2" s="1"/>
  <c r="J318" i="2"/>
  <c r="B198" i="2"/>
  <c r="B259" i="2" s="1"/>
  <c r="B319" i="2"/>
  <c r="L326" i="2"/>
  <c r="K327" i="2"/>
  <c r="M328" i="2"/>
  <c r="X340" i="2"/>
  <c r="V341" i="2"/>
  <c r="AD341" i="2"/>
  <c r="AF342" i="2"/>
  <c r="AN342" i="2"/>
  <c r="AV342" i="2"/>
  <c r="H344" i="2"/>
  <c r="AB346" i="2"/>
  <c r="AJ346" i="2"/>
  <c r="AF347" i="2"/>
  <c r="D348" i="2"/>
  <c r="L348" i="2"/>
  <c r="V230" i="2"/>
  <c r="V291" i="2" s="1"/>
  <c r="V351" i="2"/>
  <c r="AR230" i="2"/>
  <c r="AR291" i="2" s="1"/>
  <c r="AR351" i="2"/>
  <c r="AU231" i="2"/>
  <c r="AU292" i="2" s="1"/>
  <c r="AU352" i="2"/>
  <c r="R232" i="2"/>
  <c r="R293" i="2" s="1"/>
  <c r="R353" i="2"/>
  <c r="V232" i="2"/>
  <c r="V293" i="2" s="1"/>
  <c r="V353" i="2"/>
  <c r="Z233" i="2"/>
  <c r="Z294" i="2" s="1"/>
  <c r="Z354" i="2"/>
  <c r="AD233" i="2"/>
  <c r="AD294" i="2" s="1"/>
  <c r="AD354" i="2"/>
  <c r="AH233" i="2"/>
  <c r="AH294" i="2" s="1"/>
  <c r="AH354" i="2"/>
  <c r="B235" i="2"/>
  <c r="B296" i="2" s="1"/>
  <c r="B356" i="2"/>
  <c r="C240" i="2"/>
  <c r="C301" i="2" s="1"/>
  <c r="C361" i="2"/>
  <c r="G240" i="2"/>
  <c r="G301" i="2" s="1"/>
  <c r="G361" i="2"/>
  <c r="I244" i="2"/>
  <c r="I305" i="2" s="1"/>
  <c r="I365" i="2"/>
  <c r="M244" i="2"/>
  <c r="M305" i="2" s="1"/>
  <c r="M365" i="2"/>
  <c r="Q246" i="2"/>
  <c r="Q307" i="2" s="1"/>
  <c r="Q367" i="2"/>
  <c r="U246" i="2"/>
  <c r="U307" i="2" s="1"/>
  <c r="U367" i="2"/>
  <c r="Y246" i="2"/>
  <c r="Y307" i="2" s="1"/>
  <c r="Y367" i="2"/>
  <c r="W248" i="2"/>
  <c r="W309" i="2" s="1"/>
  <c r="W369" i="2"/>
  <c r="C249" i="2"/>
  <c r="C310" i="2" s="1"/>
  <c r="C370" i="2"/>
  <c r="G249" i="2"/>
  <c r="G310" i="2" s="1"/>
  <c r="G370" i="2"/>
  <c r="AJ337" i="2"/>
  <c r="AF337" i="2"/>
  <c r="AB337" i="2"/>
  <c r="X336" i="2"/>
  <c r="T336" i="2"/>
  <c r="P336" i="2"/>
  <c r="X335" i="2"/>
  <c r="T335" i="2"/>
  <c r="P335" i="2"/>
  <c r="AJ236" i="2"/>
  <c r="AJ297" i="2" s="1"/>
  <c r="AJ357" i="2"/>
  <c r="AF236" i="2"/>
  <c r="AF297" i="2" s="1"/>
  <c r="AF357" i="2"/>
  <c r="AB236" i="2"/>
  <c r="AB297" i="2" s="1"/>
  <c r="AB357" i="2"/>
  <c r="AJ237" i="2"/>
  <c r="AJ298" i="2" s="1"/>
  <c r="AJ358" i="2"/>
  <c r="AF237" i="2"/>
  <c r="AF298" i="2" s="1"/>
  <c r="AF358" i="2"/>
  <c r="AB237" i="2"/>
  <c r="AB298" i="2" s="1"/>
  <c r="AB358" i="2"/>
  <c r="X234" i="2"/>
  <c r="X295" i="2" s="1"/>
  <c r="X355" i="2"/>
  <c r="T234" i="2"/>
  <c r="T295" i="2" s="1"/>
  <c r="T355" i="2"/>
  <c r="P234" i="2"/>
  <c r="P295" i="2" s="1"/>
  <c r="P355" i="2"/>
  <c r="X345" i="2"/>
  <c r="T345" i="2"/>
  <c r="P345" i="2"/>
  <c r="AJ242" i="2"/>
  <c r="AJ303" i="2" s="1"/>
  <c r="AJ363" i="2"/>
  <c r="AF242" i="2"/>
  <c r="AF303" i="2" s="1"/>
  <c r="AF363" i="2"/>
  <c r="AB242" i="2"/>
  <c r="AB303" i="2" s="1"/>
  <c r="AB363" i="2"/>
  <c r="AJ243" i="2"/>
  <c r="AJ304" i="2" s="1"/>
  <c r="AJ364" i="2"/>
  <c r="AF243" i="2"/>
  <c r="AF304" i="2" s="1"/>
  <c r="AF364" i="2"/>
  <c r="AB243" i="2"/>
  <c r="AB304" i="2" s="1"/>
  <c r="AB364" i="2"/>
  <c r="AI245" i="2"/>
  <c r="AI306" i="2" s="1"/>
  <c r="AI366" i="2"/>
  <c r="AE245" i="2"/>
  <c r="AE306" i="2" s="1"/>
  <c r="AE366" i="2"/>
  <c r="AA245" i="2"/>
  <c r="AA306" i="2" s="1"/>
  <c r="AA366" i="2"/>
  <c r="AV247" i="2"/>
  <c r="AV308" i="2" s="1"/>
  <c r="AV368" i="2"/>
  <c r="AR247" i="2"/>
  <c r="AR308" i="2" s="1"/>
  <c r="AR368" i="2"/>
  <c r="AN247" i="2"/>
  <c r="AN308" i="2" s="1"/>
  <c r="AN368" i="2"/>
  <c r="BH333" i="2"/>
  <c r="BD333" i="2"/>
  <c r="AZ333" i="2"/>
  <c r="AV332" i="2"/>
  <c r="AR332" i="2"/>
  <c r="AN332" i="2"/>
  <c r="M199" i="2"/>
  <c r="M260" i="2" s="1"/>
  <c r="H199" i="2"/>
  <c r="H260" i="2" s="1"/>
  <c r="K199" i="2"/>
  <c r="K260" i="2" s="1"/>
  <c r="G195" i="2"/>
  <c r="G256" i="2" s="1"/>
  <c r="G196" i="2"/>
  <c r="G257" i="2" s="1"/>
  <c r="G197" i="2"/>
  <c r="G258" i="2" s="1"/>
  <c r="K197" i="2"/>
  <c r="K258" i="2" s="1"/>
  <c r="G198" i="2"/>
  <c r="G259" i="2" s="1"/>
  <c r="N25" i="2"/>
  <c r="N326" i="2" s="1"/>
  <c r="R207" i="2"/>
  <c r="R268" i="2" s="1"/>
  <c r="K240" i="2"/>
  <c r="K301" i="2" s="1"/>
  <c r="K244" i="2"/>
  <c r="K305" i="2" s="1"/>
  <c r="L204" i="2"/>
  <c r="L265" i="2" s="1"/>
  <c r="BF157" i="2"/>
  <c r="BF217" i="2" s="1"/>
  <c r="BF278" i="2" s="1"/>
  <c r="AX157" i="2"/>
  <c r="AX217" i="2" s="1"/>
  <c r="AX278" i="2" s="1"/>
  <c r="AP157" i="2"/>
  <c r="AP217" i="2" s="1"/>
  <c r="AP278" i="2" s="1"/>
  <c r="AH157" i="2"/>
  <c r="AH217" i="2" s="1"/>
  <c r="AH278" i="2" s="1"/>
  <c r="Z158" i="2"/>
  <c r="Z218" i="2" s="1"/>
  <c r="Z279" i="2" s="1"/>
  <c r="BB158" i="2"/>
  <c r="BB218" i="2" s="1"/>
  <c r="BB279" i="2" s="1"/>
  <c r="AT158" i="2"/>
  <c r="AT218" i="2" s="1"/>
  <c r="AT279" i="2" s="1"/>
  <c r="AL158" i="2"/>
  <c r="AL218" i="2" s="1"/>
  <c r="AL279" i="2" s="1"/>
  <c r="AD158" i="2"/>
  <c r="AD218" i="2" s="1"/>
  <c r="AD279" i="2" s="1"/>
  <c r="L193" i="2"/>
  <c r="L254" i="2" s="1"/>
  <c r="D195" i="2"/>
  <c r="D256" i="2" s="1"/>
  <c r="L197" i="2"/>
  <c r="L258" i="2" s="1"/>
  <c r="AT230" i="2"/>
  <c r="AT291" i="2" s="1"/>
  <c r="M204" i="2"/>
  <c r="M265" i="2" s="1"/>
  <c r="BE157" i="2"/>
  <c r="BE217" i="2" s="1"/>
  <c r="BE278" i="2" s="1"/>
  <c r="AW157" i="2"/>
  <c r="AW217" i="2" s="1"/>
  <c r="AW278" i="2" s="1"/>
  <c r="AO157" i="2"/>
  <c r="AO217" i="2" s="1"/>
  <c r="AO278" i="2" s="1"/>
  <c r="AG157" i="2"/>
  <c r="AG217" i="2" s="1"/>
  <c r="AG278" i="2" s="1"/>
  <c r="BI158" i="2"/>
  <c r="BI218" i="2" s="1"/>
  <c r="BI279" i="2" s="1"/>
  <c r="BA158" i="2"/>
  <c r="BA218" i="2" s="1"/>
  <c r="BA279" i="2" s="1"/>
  <c r="AS158" i="2"/>
  <c r="AS218" i="2" s="1"/>
  <c r="AS279" i="2" s="1"/>
  <c r="AK158" i="2"/>
  <c r="AK218" i="2" s="1"/>
  <c r="AK279" i="2" s="1"/>
  <c r="AC158" i="2"/>
  <c r="AC218" i="2" s="1"/>
  <c r="AC279" i="2" s="1"/>
  <c r="J199" i="2"/>
  <c r="J260" i="2" s="1"/>
  <c r="U230" i="2"/>
  <c r="U291" i="2" s="1"/>
  <c r="F195" i="2"/>
  <c r="F256" i="2" s="1"/>
  <c r="J196" i="2"/>
  <c r="J257" i="2" s="1"/>
  <c r="F198" i="2"/>
  <c r="F259" i="2" s="1"/>
  <c r="J198" i="2"/>
  <c r="J259" i="2" s="1"/>
  <c r="Z27" i="2"/>
  <c r="Z328" i="2" s="1"/>
  <c r="AV230" i="2"/>
  <c r="AV291" i="2" s="1"/>
  <c r="O51" i="2"/>
  <c r="M231" i="2"/>
  <c r="M292" i="2" s="1"/>
  <c r="V246" i="2"/>
  <c r="V307" i="2" s="1"/>
  <c r="L249" i="2"/>
  <c r="L310" i="2" s="1"/>
  <c r="C204" i="2"/>
  <c r="C265" i="2" s="1"/>
  <c r="G204" i="2"/>
  <c r="G265" i="2" s="1"/>
  <c r="K204" i="2"/>
  <c r="K265" i="2" s="1"/>
  <c r="BG157" i="2"/>
  <c r="BG217" i="2" s="1"/>
  <c r="BG278" i="2" s="1"/>
  <c r="BC157" i="2"/>
  <c r="BC217" i="2" s="1"/>
  <c r="BC278" i="2" s="1"/>
  <c r="AY157" i="2"/>
  <c r="AY217" i="2" s="1"/>
  <c r="AY278" i="2" s="1"/>
  <c r="AU157" i="2"/>
  <c r="AU217" i="2" s="1"/>
  <c r="AU278" i="2" s="1"/>
  <c r="AQ157" i="2"/>
  <c r="AQ217" i="2" s="1"/>
  <c r="AQ278" i="2" s="1"/>
  <c r="AM157" i="2"/>
  <c r="AM217" i="2" s="1"/>
  <c r="AM278" i="2" s="1"/>
  <c r="AI157" i="2"/>
  <c r="AI217" i="2" s="1"/>
  <c r="AI278" i="2" s="1"/>
  <c r="AE157" i="2"/>
  <c r="AE217" i="2" s="1"/>
  <c r="AE278" i="2" s="1"/>
  <c r="AA157" i="2"/>
  <c r="AA217" i="2" s="1"/>
  <c r="AA278" i="2" s="1"/>
  <c r="BG158" i="2"/>
  <c r="BG218" i="2" s="1"/>
  <c r="BG279" i="2" s="1"/>
  <c r="BC158" i="2"/>
  <c r="BC218" i="2" s="1"/>
  <c r="BC279" i="2" s="1"/>
  <c r="AY158" i="2"/>
  <c r="AY218" i="2" s="1"/>
  <c r="AY279" i="2" s="1"/>
  <c r="AU158" i="2"/>
  <c r="AU218" i="2" s="1"/>
  <c r="AU279" i="2" s="1"/>
  <c r="AQ158" i="2"/>
  <c r="AQ218" i="2" s="1"/>
  <c r="AQ279" i="2" s="1"/>
  <c r="AM158" i="2"/>
  <c r="AM218" i="2" s="1"/>
  <c r="AM279" i="2" s="1"/>
  <c r="AI158" i="2"/>
  <c r="AI218" i="2" s="1"/>
  <c r="AI279" i="2" s="1"/>
  <c r="AE158" i="2"/>
  <c r="AE218" i="2" s="1"/>
  <c r="AE279" i="2" s="1"/>
  <c r="AA158" i="2"/>
  <c r="AA218" i="2" s="1"/>
  <c r="AA279" i="2" s="1"/>
  <c r="L199" i="2"/>
  <c r="L260" i="2" s="1"/>
  <c r="W230" i="2"/>
  <c r="W291" i="2" s="1"/>
  <c r="AS230" i="2"/>
  <c r="AS291" i="2" s="1"/>
  <c r="AA233" i="2"/>
  <c r="AA294" i="2" s="1"/>
  <c r="O246" i="2"/>
  <c r="O307" i="2" s="1"/>
  <c r="Z157" i="2"/>
  <c r="Z217" i="2" s="1"/>
  <c r="Z278" i="2" s="1"/>
  <c r="BB157" i="2"/>
  <c r="BB217" i="2" s="1"/>
  <c r="BB278" i="2" s="1"/>
  <c r="AT157" i="2"/>
  <c r="AT217" i="2" s="1"/>
  <c r="AT278" i="2" s="1"/>
  <c r="AL157" i="2"/>
  <c r="AL217" i="2" s="1"/>
  <c r="AL278" i="2" s="1"/>
  <c r="AD157" i="2"/>
  <c r="AD217" i="2" s="1"/>
  <c r="AD278" i="2" s="1"/>
  <c r="BF158" i="2"/>
  <c r="BF218" i="2" s="1"/>
  <c r="BF279" i="2" s="1"/>
  <c r="AX158" i="2"/>
  <c r="AX218" i="2" s="1"/>
  <c r="AX279" i="2" s="1"/>
  <c r="AP158" i="2"/>
  <c r="AP218" i="2" s="1"/>
  <c r="AP279" i="2" s="1"/>
  <c r="AH158" i="2"/>
  <c r="AH218" i="2" s="1"/>
  <c r="AH279" i="2" s="1"/>
  <c r="AL247" i="2"/>
  <c r="AL308" i="2" s="1"/>
  <c r="AW127" i="2"/>
  <c r="AW247" i="2" s="1"/>
  <c r="AW308" i="2" s="1"/>
  <c r="K231" i="2"/>
  <c r="K292" i="2" s="1"/>
  <c r="L240" i="2"/>
  <c r="L301" i="2" s="1"/>
  <c r="X246" i="2"/>
  <c r="X307" i="2" s="1"/>
  <c r="E204" i="2"/>
  <c r="E265" i="2" s="1"/>
  <c r="BI157" i="2"/>
  <c r="BI217" i="2" s="1"/>
  <c r="BI278" i="2" s="1"/>
  <c r="BA157" i="2"/>
  <c r="BA217" i="2" s="1"/>
  <c r="BA278" i="2" s="1"/>
  <c r="AS157" i="2"/>
  <c r="AS217" i="2" s="1"/>
  <c r="AS278" i="2" s="1"/>
  <c r="AK157" i="2"/>
  <c r="AK217" i="2" s="1"/>
  <c r="AK278" i="2" s="1"/>
  <c r="AC157" i="2"/>
  <c r="AC217" i="2" s="1"/>
  <c r="AC278" i="2" s="1"/>
  <c r="BE158" i="2"/>
  <c r="BE218" i="2" s="1"/>
  <c r="BE279" i="2" s="1"/>
  <c r="AW158" i="2"/>
  <c r="AW218" i="2" s="1"/>
  <c r="AW279" i="2" s="1"/>
  <c r="AO158" i="2"/>
  <c r="AO218" i="2" s="1"/>
  <c r="AO279" i="2" s="1"/>
  <c r="AG158" i="2"/>
  <c r="AG218" i="2" s="1"/>
  <c r="AG279" i="2" s="1"/>
  <c r="E195" i="2"/>
  <c r="E256" i="2" s="1"/>
  <c r="AU230" i="2"/>
  <c r="AU291" i="2" s="1"/>
  <c r="K249" i="2"/>
  <c r="K310" i="2" s="1"/>
  <c r="BH157" i="2"/>
  <c r="BH217" i="2" s="1"/>
  <c r="BH278" i="2" s="1"/>
  <c r="BD157" i="2"/>
  <c r="BD217" i="2" s="1"/>
  <c r="BD278" i="2" s="1"/>
  <c r="AZ157" i="2"/>
  <c r="AZ217" i="2" s="1"/>
  <c r="AZ278" i="2" s="1"/>
  <c r="AV157" i="2"/>
  <c r="AV217" i="2" s="1"/>
  <c r="AV278" i="2" s="1"/>
  <c r="AR157" i="2"/>
  <c r="AR217" i="2" s="1"/>
  <c r="AR278" i="2" s="1"/>
  <c r="AN157" i="2"/>
  <c r="AN217" i="2" s="1"/>
  <c r="AN278" i="2" s="1"/>
  <c r="AJ157" i="2"/>
  <c r="AJ217" i="2" s="1"/>
  <c r="AJ278" i="2" s="1"/>
  <c r="AF157" i="2"/>
  <c r="AF217" i="2" s="1"/>
  <c r="AF278" i="2" s="1"/>
  <c r="AB157" i="2"/>
  <c r="AB217" i="2" s="1"/>
  <c r="AB278" i="2" s="1"/>
  <c r="BH158" i="2"/>
  <c r="BH218" i="2" s="1"/>
  <c r="BH279" i="2" s="1"/>
  <c r="BD158" i="2"/>
  <c r="BD218" i="2" s="1"/>
  <c r="BD279" i="2" s="1"/>
  <c r="AZ158" i="2"/>
  <c r="AZ218" i="2" s="1"/>
  <c r="AZ279" i="2" s="1"/>
  <c r="AV158" i="2"/>
  <c r="AV218" i="2" s="1"/>
  <c r="AV279" i="2" s="1"/>
  <c r="AR158" i="2"/>
  <c r="AR218" i="2" s="1"/>
  <c r="AR279" i="2" s="1"/>
  <c r="AN158" i="2"/>
  <c r="AN218" i="2" s="1"/>
  <c r="AN279" i="2" s="1"/>
  <c r="AJ158" i="2"/>
  <c r="AJ218" i="2" s="1"/>
  <c r="AJ279" i="2" s="1"/>
  <c r="AF158" i="2"/>
  <c r="AF218" i="2" s="1"/>
  <c r="AF279" i="2" s="1"/>
  <c r="AB158" i="2"/>
  <c r="AB218" i="2" s="1"/>
  <c r="AB279" i="2" s="1"/>
  <c r="AK116" i="2"/>
  <c r="AK236" i="2" s="1"/>
  <c r="AK297" i="2" s="1"/>
  <c r="AK117" i="2"/>
  <c r="AK237" i="2" s="1"/>
  <c r="AK298" i="2" s="1"/>
  <c r="AK122" i="2"/>
  <c r="AK242" i="2" s="1"/>
  <c r="AK303" i="2" s="1"/>
  <c r="AK123" i="2"/>
  <c r="AK243" i="2" s="1"/>
  <c r="AK304" i="2" s="1"/>
  <c r="AK125" i="2"/>
  <c r="AK245" i="2" s="1"/>
  <c r="AK306" i="2" s="1"/>
  <c r="C70" i="2"/>
  <c r="AY31" i="2"/>
  <c r="AZ31" i="2"/>
  <c r="BA31" i="2"/>
  <c r="BB31" i="2"/>
  <c r="BC31" i="2"/>
  <c r="BD31" i="2"/>
  <c r="BE31" i="2"/>
  <c r="BF31" i="2"/>
  <c r="BG31" i="2"/>
  <c r="BH31" i="2"/>
  <c r="BI31" i="2"/>
  <c r="AX31" i="2"/>
  <c r="AY28" i="2"/>
  <c r="AY329" i="2" s="1"/>
  <c r="AZ28" i="2"/>
  <c r="AZ329" i="2" s="1"/>
  <c r="BA28" i="2"/>
  <c r="BA329" i="2" s="1"/>
  <c r="BB28" i="2"/>
  <c r="BB329" i="2" s="1"/>
  <c r="BC28" i="2"/>
  <c r="BC329" i="2" s="1"/>
  <c r="BD28" i="2"/>
  <c r="BD329" i="2" s="1"/>
  <c r="BE28" i="2"/>
  <c r="BE329" i="2" s="1"/>
  <c r="BF28" i="2"/>
  <c r="BF329" i="2" s="1"/>
  <c r="BG28" i="2"/>
  <c r="BG329" i="2" s="1"/>
  <c r="BH28" i="2"/>
  <c r="BH329" i="2" s="1"/>
  <c r="BI28" i="2"/>
  <c r="BI329" i="2" s="1"/>
  <c r="AX28" i="2"/>
  <c r="AX329" i="2" s="1"/>
  <c r="AY29" i="2"/>
  <c r="AY330" i="2" s="1"/>
  <c r="AZ29" i="2"/>
  <c r="AZ330" i="2" s="1"/>
  <c r="BA29" i="2"/>
  <c r="BA330" i="2" s="1"/>
  <c r="BB29" i="2"/>
  <c r="BB330" i="2" s="1"/>
  <c r="BC29" i="2"/>
  <c r="BC330" i="2" s="1"/>
  <c r="BD29" i="2"/>
  <c r="BD330" i="2" s="1"/>
  <c r="BE29" i="2"/>
  <c r="BE330" i="2" s="1"/>
  <c r="BF29" i="2"/>
  <c r="BF330" i="2" s="1"/>
  <c r="BG29" i="2"/>
  <c r="BG330" i="2" s="1"/>
  <c r="BH29" i="2"/>
  <c r="BH330" i="2" s="1"/>
  <c r="BI29" i="2"/>
  <c r="BI330" i="2" s="1"/>
  <c r="AX29" i="2"/>
  <c r="AX330" i="2" s="1"/>
  <c r="AY30" i="2"/>
  <c r="AY331" i="2" s="1"/>
  <c r="AZ30" i="2"/>
  <c r="AZ331" i="2" s="1"/>
  <c r="BA30" i="2"/>
  <c r="BA331" i="2" s="1"/>
  <c r="BB30" i="2"/>
  <c r="BB331" i="2" s="1"/>
  <c r="BC30" i="2"/>
  <c r="BC331" i="2" s="1"/>
  <c r="BD30" i="2"/>
  <c r="BD331" i="2" s="1"/>
  <c r="BE30" i="2"/>
  <c r="BE331" i="2" s="1"/>
  <c r="BF30" i="2"/>
  <c r="BF331" i="2" s="1"/>
  <c r="BG30" i="2"/>
  <c r="BG331" i="2" s="1"/>
  <c r="BH30" i="2"/>
  <c r="BH331" i="2" s="1"/>
  <c r="BI30" i="2"/>
  <c r="BI331" i="2" s="1"/>
  <c r="AX30" i="2"/>
  <c r="AX331" i="2" s="1"/>
  <c r="AK113" i="2"/>
  <c r="AK233" i="2" s="1"/>
  <c r="AK294" i="2" s="1"/>
  <c r="AM62" i="2"/>
  <c r="AN62" i="2"/>
  <c r="AO62" i="2"/>
  <c r="AP62" i="2"/>
  <c r="AQ62" i="2"/>
  <c r="AR62" i="2"/>
  <c r="AS62" i="2"/>
  <c r="AT62" i="2"/>
  <c r="AU62" i="2"/>
  <c r="AV62" i="2"/>
  <c r="AW62" i="2"/>
  <c r="AW363" i="2" s="1"/>
  <c r="AL62" i="2"/>
  <c r="AL363" i="2" s="1"/>
  <c r="AM63" i="2"/>
  <c r="AN63" i="2"/>
  <c r="AO63" i="2"/>
  <c r="AP63" i="2"/>
  <c r="AQ63" i="2"/>
  <c r="AR63" i="2"/>
  <c r="AS63" i="2"/>
  <c r="AT63" i="2"/>
  <c r="AU63" i="2"/>
  <c r="AV63" i="2"/>
  <c r="AW63" i="2"/>
  <c r="AW364" i="2" s="1"/>
  <c r="AL63" i="2"/>
  <c r="AL364" i="2" s="1"/>
  <c r="AM65" i="2"/>
  <c r="AN65" i="2"/>
  <c r="AO65" i="2"/>
  <c r="AP65" i="2"/>
  <c r="AQ65" i="2"/>
  <c r="AR65" i="2"/>
  <c r="AS65" i="2"/>
  <c r="AT65" i="2"/>
  <c r="AU65" i="2"/>
  <c r="AV65" i="2"/>
  <c r="AW65" i="2"/>
  <c r="AW366" i="2" s="1"/>
  <c r="AL65" i="2"/>
  <c r="AL366" i="2" s="1"/>
  <c r="AY67" i="2"/>
  <c r="AZ67" i="2"/>
  <c r="BA67" i="2"/>
  <c r="BB67" i="2"/>
  <c r="BC67" i="2"/>
  <c r="BD67" i="2"/>
  <c r="BE67" i="2"/>
  <c r="BF67" i="2"/>
  <c r="BG67" i="2"/>
  <c r="BH67" i="2"/>
  <c r="BI67" i="2"/>
  <c r="BI368" i="2" s="1"/>
  <c r="AX67" i="2"/>
  <c r="AX368" i="2" s="1"/>
  <c r="AM56" i="2"/>
  <c r="AN56" i="2"/>
  <c r="AO56" i="2"/>
  <c r="AP56" i="2"/>
  <c r="AQ56" i="2"/>
  <c r="AR56" i="2"/>
  <c r="AS56" i="2"/>
  <c r="AT56" i="2"/>
  <c r="AU56" i="2"/>
  <c r="AV56" i="2"/>
  <c r="AW56" i="2"/>
  <c r="AW357" i="2" s="1"/>
  <c r="AL56" i="2"/>
  <c r="AL357" i="2" s="1"/>
  <c r="AM57" i="2"/>
  <c r="AN57" i="2"/>
  <c r="AO57" i="2"/>
  <c r="AP57" i="2"/>
  <c r="AQ57" i="2"/>
  <c r="AR57" i="2"/>
  <c r="AS57" i="2"/>
  <c r="AT57" i="2"/>
  <c r="AU57" i="2"/>
  <c r="AV57" i="2"/>
  <c r="AW57" i="2"/>
  <c r="AW358" i="2" s="1"/>
  <c r="AL57" i="2"/>
  <c r="AL358" i="2" s="1"/>
  <c r="AA54" i="2"/>
  <c r="AB54" i="2"/>
  <c r="AC54" i="2"/>
  <c r="AD54" i="2"/>
  <c r="AE54" i="2"/>
  <c r="AF54" i="2"/>
  <c r="AG54" i="2"/>
  <c r="AH54" i="2"/>
  <c r="AI54" i="2"/>
  <c r="AJ54" i="2"/>
  <c r="AK54" i="2"/>
  <c r="AK355" i="2" s="1"/>
  <c r="Z54" i="2"/>
  <c r="AM36" i="2"/>
  <c r="AN36" i="2"/>
  <c r="AO36" i="2"/>
  <c r="AP36" i="2"/>
  <c r="AQ36" i="2"/>
  <c r="AR36" i="2"/>
  <c r="AS36" i="2"/>
  <c r="AT36" i="2"/>
  <c r="AU36" i="2"/>
  <c r="AV36" i="2"/>
  <c r="AW36" i="2"/>
  <c r="AL36" i="2"/>
  <c r="AA35" i="2"/>
  <c r="AB35" i="2"/>
  <c r="AC35" i="2"/>
  <c r="AD35" i="2"/>
  <c r="AE35" i="2"/>
  <c r="AF35" i="2"/>
  <c r="AG35" i="2"/>
  <c r="AH35" i="2"/>
  <c r="AI35" i="2"/>
  <c r="AJ35" i="2"/>
  <c r="AK35" i="2"/>
  <c r="Z35" i="2"/>
  <c r="AK34" i="2"/>
  <c r="AA34" i="2"/>
  <c r="AB34" i="2"/>
  <c r="AC34" i="2"/>
  <c r="AD34" i="2"/>
  <c r="AE34" i="2"/>
  <c r="AF34" i="2"/>
  <c r="AG34" i="2"/>
  <c r="AH34" i="2"/>
  <c r="AI34" i="2"/>
  <c r="AJ34" i="2"/>
  <c r="Z34" i="2"/>
  <c r="Y13" i="2"/>
  <c r="X13" i="2"/>
  <c r="X314" i="2" s="1"/>
  <c r="W13" i="2"/>
  <c r="V13" i="2"/>
  <c r="V314" i="2" s="1"/>
  <c r="T13" i="2"/>
  <c r="S13" i="2"/>
  <c r="R13" i="2"/>
  <c r="R314" i="2" s="1"/>
  <c r="Q13" i="2"/>
  <c r="Q314" i="2" s="1"/>
  <c r="P13" i="2"/>
  <c r="O13" i="2"/>
  <c r="N13" i="2"/>
  <c r="N314" i="2" s="1"/>
  <c r="S14" i="2"/>
  <c r="S315" i="2" s="1"/>
  <c r="V14" i="2"/>
  <c r="V315" i="2" s="1"/>
  <c r="Y15" i="2"/>
  <c r="Y316" i="2" s="1"/>
  <c r="X15" i="2"/>
  <c r="W15" i="2"/>
  <c r="W316" i="2" s="1"/>
  <c r="V15" i="2"/>
  <c r="V316" i="2" s="1"/>
  <c r="T15" i="2"/>
  <c r="T316" i="2" s="1"/>
  <c r="S15" i="2"/>
  <c r="R15" i="2"/>
  <c r="R316" i="2" s="1"/>
  <c r="Q15" i="2"/>
  <c r="Q316" i="2" s="1"/>
  <c r="P15" i="2"/>
  <c r="P316" i="2" s="1"/>
  <c r="O15" i="2"/>
  <c r="N15" i="2"/>
  <c r="Y16" i="2"/>
  <c r="X16" i="2"/>
  <c r="X317" i="2" s="1"/>
  <c r="R16" i="2"/>
  <c r="Q16" i="2"/>
  <c r="Q317" i="2" s="1"/>
  <c r="P16" i="2"/>
  <c r="P317" i="2" s="1"/>
  <c r="N16" i="2"/>
  <c r="N317" i="2" s="1"/>
  <c r="V17" i="2"/>
  <c r="V318" i="2" s="1"/>
  <c r="Y17" i="2"/>
  <c r="Y318" i="2" s="1"/>
  <c r="T17" i="2"/>
  <c r="R17" i="2"/>
  <c r="Q17" i="2"/>
  <c r="Q318" i="2" s="1"/>
  <c r="P17" i="2"/>
  <c r="P318" i="2" s="1"/>
  <c r="D70" i="2"/>
  <c r="V19" i="2"/>
  <c r="V320" i="2" s="1"/>
  <c r="Y19" i="2"/>
  <c r="U19" i="2"/>
  <c r="U320" i="2" s="1"/>
  <c r="R19" i="2"/>
  <c r="R320" i="2" s="1"/>
  <c r="Q19" i="2"/>
  <c r="Q320" i="2" s="1"/>
  <c r="P19" i="2"/>
  <c r="P320" i="2" s="1"/>
  <c r="O19" i="2"/>
  <c r="O320" i="2" s="1"/>
  <c r="AL24" i="2"/>
  <c r="AL325" i="2" s="1"/>
  <c r="AW24" i="2"/>
  <c r="AW325" i="2" s="1"/>
  <c r="AV24" i="2"/>
  <c r="AV325" i="2" s="1"/>
  <c r="S25" i="2"/>
  <c r="S326" i="2" s="1"/>
  <c r="R25" i="2"/>
  <c r="R326" i="2" s="1"/>
  <c r="Q25" i="2"/>
  <c r="Q326" i="2" s="1"/>
  <c r="AJ26" i="2"/>
  <c r="AJ327" i="2" s="1"/>
  <c r="AK26" i="2"/>
  <c r="AK27" i="2"/>
  <c r="AJ27" i="2"/>
  <c r="AJ328" i="2" s="1"/>
  <c r="AI27" i="2"/>
  <c r="AI328" i="2" s="1"/>
  <c r="AH27" i="2"/>
  <c r="AH328" i="2" s="1"/>
  <c r="AE27" i="2"/>
  <c r="AE328" i="2" s="1"/>
  <c r="AD27" i="2"/>
  <c r="AD328" i="2" s="1"/>
  <c r="AC27" i="2"/>
  <c r="AC328" i="2" s="1"/>
  <c r="AB27" i="2"/>
  <c r="AB328" i="2" s="1"/>
  <c r="AA27" i="2"/>
  <c r="AA328" i="2" s="1"/>
  <c r="AW40" i="2"/>
  <c r="AV40" i="2"/>
  <c r="AV341" i="2" s="1"/>
  <c r="AT40" i="2"/>
  <c r="AS40" i="2"/>
  <c r="AS341" i="2" s="1"/>
  <c r="AR40" i="2"/>
  <c r="AR341" i="2" s="1"/>
  <c r="AO40" i="2"/>
  <c r="AO341" i="2" s="1"/>
  <c r="AN40" i="2"/>
  <c r="AN341" i="2" s="1"/>
  <c r="AM40" i="2"/>
  <c r="AM341" i="2" s="1"/>
  <c r="AL40" i="2"/>
  <c r="V42" i="2"/>
  <c r="U42" i="2"/>
  <c r="U343" i="2" s="1"/>
  <c r="T42" i="2"/>
  <c r="T343" i="2" s="1"/>
  <c r="S42" i="2"/>
  <c r="R42" i="2"/>
  <c r="R343" i="2" s="1"/>
  <c r="O42" i="2"/>
  <c r="O343" i="2" s="1"/>
  <c r="N42" i="2"/>
  <c r="N343" i="2" s="1"/>
  <c r="Y43" i="2"/>
  <c r="AK43" i="2" s="1"/>
  <c r="X43" i="2"/>
  <c r="W43" i="2"/>
  <c r="W344" i="2" s="1"/>
  <c r="V43" i="2"/>
  <c r="S43" i="2"/>
  <c r="R43" i="2"/>
  <c r="R344" i="2" s="1"/>
  <c r="Q43" i="2"/>
  <c r="Q344" i="2" s="1"/>
  <c r="P43" i="2"/>
  <c r="O43" i="2"/>
  <c r="O344" i="2" s="1"/>
  <c r="N43" i="2"/>
  <c r="N344" i="2" s="1"/>
  <c r="AH44" i="2"/>
  <c r="AH345" i="2" s="1"/>
  <c r="AG44" i="2"/>
  <c r="AF44" i="2"/>
  <c r="AF345" i="2" s="1"/>
  <c r="AE44" i="2"/>
  <c r="AE345" i="2" s="1"/>
  <c r="AD44" i="2"/>
  <c r="AD345" i="2" s="1"/>
  <c r="AA44" i="2"/>
  <c r="Z44" i="2"/>
  <c r="Z345" i="2" s="1"/>
  <c r="AT45" i="2"/>
  <c r="AT346" i="2" s="1"/>
  <c r="AS45" i="2"/>
  <c r="AS346" i="2" s="1"/>
  <c r="AW46" i="2"/>
  <c r="AV46" i="2"/>
  <c r="AU46" i="2"/>
  <c r="AT46" i="2"/>
  <c r="AT347" i="2" s="1"/>
  <c r="AQ46" i="2"/>
  <c r="AQ347" i="2" s="1"/>
  <c r="AP46" i="2"/>
  <c r="AO46" i="2"/>
  <c r="AO347" i="2" s="1"/>
  <c r="AN46" i="2"/>
  <c r="AN347" i="2" s="1"/>
  <c r="AM46" i="2"/>
  <c r="AL46" i="2"/>
  <c r="AL347" i="2" s="1"/>
  <c r="Y48" i="2"/>
  <c r="X48" i="2"/>
  <c r="X349" i="2" s="1"/>
  <c r="W48" i="2"/>
  <c r="W349" i="2" s="1"/>
  <c r="V48" i="2"/>
  <c r="V349" i="2" s="1"/>
  <c r="S48" i="2"/>
  <c r="R48" i="2"/>
  <c r="Q48" i="2"/>
  <c r="Q349" i="2" s="1"/>
  <c r="P48" i="2"/>
  <c r="P349" i="2" s="1"/>
  <c r="O48" i="2"/>
  <c r="O349" i="2" s="1"/>
  <c r="N48" i="2"/>
  <c r="N349" i="2" s="1"/>
  <c r="AG49" i="2"/>
  <c r="AG350" i="2" s="1"/>
  <c r="AF49" i="2"/>
  <c r="AF350" i="2" s="1"/>
  <c r="AE49" i="2"/>
  <c r="AD49" i="2"/>
  <c r="AD350" i="2" s="1"/>
  <c r="N50" i="2"/>
  <c r="N351" i="2" s="1"/>
  <c r="S50" i="2"/>
  <c r="S351" i="2" s="1"/>
  <c r="R50" i="2"/>
  <c r="Q50" i="2"/>
  <c r="P50" i="2"/>
  <c r="P351" i="2" s="1"/>
  <c r="AI50" i="2"/>
  <c r="AG50" i="2"/>
  <c r="AG351" i="2" s="1"/>
  <c r="AF50" i="2"/>
  <c r="AF351" i="2" s="1"/>
  <c r="AA50" i="2"/>
  <c r="Z50" i="2"/>
  <c r="BG50" i="2"/>
  <c r="BG351" i="2" s="1"/>
  <c r="BE50" i="2"/>
  <c r="BE351" i="2" s="1"/>
  <c r="BD50" i="2"/>
  <c r="AY50" i="2"/>
  <c r="AX50" i="2"/>
  <c r="AX351" i="2" s="1"/>
  <c r="BI51" i="2"/>
  <c r="BI352" i="2" s="1"/>
  <c r="BD51" i="2"/>
  <c r="BD352" i="2" s="1"/>
  <c r="BC51" i="2"/>
  <c r="BC352" i="2" s="1"/>
  <c r="BB51" i="2"/>
  <c r="BB352" i="2" s="1"/>
  <c r="BA51" i="2"/>
  <c r="AI52" i="2"/>
  <c r="AI353" i="2" s="1"/>
  <c r="AH52" i="2"/>
  <c r="AK58" i="2"/>
  <c r="AK359" i="2" s="1"/>
  <c r="AJ58" i="2"/>
  <c r="AJ359" i="2" s="1"/>
  <c r="AI58" i="2"/>
  <c r="AH58" i="2"/>
  <c r="AE58" i="2"/>
  <c r="AE359" i="2" s="1"/>
  <c r="AD58" i="2"/>
  <c r="AC58" i="2"/>
  <c r="AB58" i="2"/>
  <c r="AA58" i="2"/>
  <c r="AA359" i="2" s="1"/>
  <c r="Z58" i="2"/>
  <c r="Z359" i="2" s="1"/>
  <c r="Y59" i="2"/>
  <c r="X59" i="2"/>
  <c r="X360" i="2" s="1"/>
  <c r="W59" i="2"/>
  <c r="V59" i="2"/>
  <c r="V360" i="2" s="1"/>
  <c r="S59" i="2"/>
  <c r="S360" i="2" s="1"/>
  <c r="R59" i="2"/>
  <c r="Q59" i="2"/>
  <c r="P59" i="2"/>
  <c r="P360" i="2" s="1"/>
  <c r="O59" i="2"/>
  <c r="O360" i="2" s="1"/>
  <c r="N59" i="2"/>
  <c r="N360" i="2" s="1"/>
  <c r="Y60" i="2"/>
  <c r="X60" i="2"/>
  <c r="W60" i="2"/>
  <c r="W361" i="2" s="1"/>
  <c r="V60" i="2"/>
  <c r="V361" i="2" s="1"/>
  <c r="S60" i="2"/>
  <c r="R60" i="2"/>
  <c r="R361" i="2" s="1"/>
  <c r="Q60" i="2"/>
  <c r="Q361" i="2" s="1"/>
  <c r="P60" i="2"/>
  <c r="P361" i="2" s="1"/>
  <c r="O60" i="2"/>
  <c r="N60" i="2"/>
  <c r="N361" i="2" s="1"/>
  <c r="U61" i="2"/>
  <c r="U362" i="2" s="1"/>
  <c r="T61" i="2"/>
  <c r="T362" i="2" s="1"/>
  <c r="S61" i="2"/>
  <c r="R61" i="2"/>
  <c r="R362" i="2" s="1"/>
  <c r="W64" i="2"/>
  <c r="W365" i="2" s="1"/>
  <c r="V64" i="2"/>
  <c r="V365" i="2" s="1"/>
  <c r="U64" i="2"/>
  <c r="T64" i="2"/>
  <c r="N64" i="2"/>
  <c r="N365" i="2" s="1"/>
  <c r="AK66" i="2"/>
  <c r="AJ66" i="2"/>
  <c r="AF66" i="2"/>
  <c r="AE66" i="2"/>
  <c r="AE367" i="2" s="1"/>
  <c r="AD66" i="2"/>
  <c r="AC66" i="2"/>
  <c r="AC367" i="2" s="1"/>
  <c r="AB66" i="2"/>
  <c r="AB367" i="2" s="1"/>
  <c r="AK68" i="2"/>
  <c r="AK369" i="2" s="1"/>
  <c r="AJ68" i="2"/>
  <c r="AI68" i="2"/>
  <c r="AI369" i="2" s="1"/>
  <c r="AH68" i="2"/>
  <c r="AH369" i="2" s="1"/>
  <c r="AE68" i="2"/>
  <c r="AE369" i="2" s="1"/>
  <c r="AD68" i="2"/>
  <c r="AC68" i="2"/>
  <c r="AC369" i="2" s="1"/>
  <c r="AB68" i="2"/>
  <c r="AB369" i="2" s="1"/>
  <c r="AA68" i="2"/>
  <c r="AA369" i="2" s="1"/>
  <c r="Z68" i="2"/>
  <c r="Y69" i="2"/>
  <c r="Y370" i="2" s="1"/>
  <c r="X69" i="2"/>
  <c r="X370" i="2" s="1"/>
  <c r="W69" i="2"/>
  <c r="V69" i="2"/>
  <c r="V370" i="2" s="1"/>
  <c r="S69" i="2"/>
  <c r="R69" i="2"/>
  <c r="R370" i="2" s="1"/>
  <c r="Q69" i="2"/>
  <c r="P69" i="2"/>
  <c r="O69" i="2"/>
  <c r="O370" i="2" s="1"/>
  <c r="N69" i="2"/>
  <c r="N370" i="2" s="1"/>
  <c r="B4" i="2"/>
  <c r="C4" i="2"/>
  <c r="B166" i="3"/>
  <c r="B109" i="3"/>
  <c r="B138" i="3" s="1"/>
  <c r="I166" i="3"/>
  <c r="I109" i="3"/>
  <c r="J166" i="3"/>
  <c r="J109" i="3"/>
  <c r="Q166" i="3"/>
  <c r="Q109" i="3"/>
  <c r="R166" i="3"/>
  <c r="R195" i="3" s="1"/>
  <c r="R109" i="3"/>
  <c r="R138" i="3" s="1"/>
  <c r="F167" i="3"/>
  <c r="F110" i="3"/>
  <c r="F139" i="3" s="1"/>
  <c r="G167" i="3"/>
  <c r="G110" i="3"/>
  <c r="N167" i="3"/>
  <c r="N110" i="3"/>
  <c r="N139" i="3" s="1"/>
  <c r="O167" i="3"/>
  <c r="O110" i="3"/>
  <c r="P167" i="3"/>
  <c r="P110" i="3"/>
  <c r="P139" i="3" s="1"/>
  <c r="F168" i="3"/>
  <c r="F111" i="3"/>
  <c r="F140" i="3" s="1"/>
  <c r="F197" i="3" s="1"/>
  <c r="G168" i="3"/>
  <c r="G111" i="3"/>
  <c r="G140" i="3" s="1"/>
  <c r="K168" i="3"/>
  <c r="K111" i="3"/>
  <c r="L168" i="3"/>
  <c r="L111" i="3"/>
  <c r="M168" i="3"/>
  <c r="M111" i="3"/>
  <c r="N168" i="3"/>
  <c r="N111" i="3"/>
  <c r="N140" i="3" s="1"/>
  <c r="N197" i="3" s="1"/>
  <c r="O168" i="3"/>
  <c r="O111" i="3"/>
  <c r="H169" i="3"/>
  <c r="H112" i="3"/>
  <c r="H141" i="3" s="1"/>
  <c r="I169" i="3"/>
  <c r="I112" i="3"/>
  <c r="O112" i="3"/>
  <c r="O141" i="3" s="1"/>
  <c r="O169" i="3"/>
  <c r="P169" i="3"/>
  <c r="P112" i="3"/>
  <c r="Q169" i="3"/>
  <c r="Q112" i="3"/>
  <c r="S169" i="3"/>
  <c r="S112" i="3"/>
  <c r="S141" i="3" s="1"/>
  <c r="S198" i="3" s="1"/>
  <c r="F170" i="3"/>
  <c r="F113" i="3"/>
  <c r="F142" i="3" s="1"/>
  <c r="F199" i="3" s="1"/>
  <c r="G170" i="3"/>
  <c r="G113" i="3"/>
  <c r="H170" i="3"/>
  <c r="H113" i="3"/>
  <c r="I170" i="3"/>
  <c r="I113" i="3"/>
  <c r="L113" i="3"/>
  <c r="L170" i="3"/>
  <c r="P170" i="3"/>
  <c r="P113" i="3"/>
  <c r="P142" i="3" s="1"/>
  <c r="Q170" i="3"/>
  <c r="Q113" i="3"/>
  <c r="S113" i="3"/>
  <c r="S142" i="3" s="1"/>
  <c r="S170" i="3"/>
  <c r="B171" i="3"/>
  <c r="B114" i="3"/>
  <c r="C171" i="3"/>
  <c r="C114" i="3"/>
  <c r="D171" i="3"/>
  <c r="D114" i="3"/>
  <c r="E171" i="3"/>
  <c r="E114" i="3"/>
  <c r="E143" i="3" s="1"/>
  <c r="F171" i="3"/>
  <c r="F114" i="3"/>
  <c r="L171" i="3"/>
  <c r="L114" i="3"/>
  <c r="L143" i="3" s="1"/>
  <c r="M171" i="3"/>
  <c r="M114" i="3"/>
  <c r="N171" i="3"/>
  <c r="N114" i="3"/>
  <c r="R171" i="3"/>
  <c r="R114" i="3"/>
  <c r="B172" i="3"/>
  <c r="B115" i="3"/>
  <c r="C172" i="3"/>
  <c r="C115" i="3"/>
  <c r="G172" i="3"/>
  <c r="G115" i="3"/>
  <c r="G144" i="3" s="1"/>
  <c r="G201" i="3" s="1"/>
  <c r="H172" i="3"/>
  <c r="H115" i="3"/>
  <c r="I172" i="3"/>
  <c r="I115" i="3"/>
  <c r="I144" i="3" s="1"/>
  <c r="J172" i="3"/>
  <c r="J115" i="3"/>
  <c r="K172" i="3"/>
  <c r="K115" i="3"/>
  <c r="K144" i="3" s="1"/>
  <c r="K201" i="3" s="1"/>
  <c r="R172" i="3"/>
  <c r="R115" i="3"/>
  <c r="R144" i="3" s="1"/>
  <c r="R201" i="3" s="1"/>
  <c r="S172" i="3"/>
  <c r="S115" i="3"/>
  <c r="C116" i="3"/>
  <c r="C145" i="3" s="1"/>
  <c r="C173" i="3"/>
  <c r="D173" i="3"/>
  <c r="D116" i="3"/>
  <c r="D145" i="3" s="1"/>
  <c r="E173" i="3"/>
  <c r="E116" i="3"/>
  <c r="E145" i="3" s="1"/>
  <c r="G173" i="3"/>
  <c r="G116" i="3"/>
  <c r="H173" i="3"/>
  <c r="H116" i="3"/>
  <c r="H145" i="3" s="1"/>
  <c r="J116" i="3"/>
  <c r="J173" i="3"/>
  <c r="M173" i="3"/>
  <c r="M116" i="3"/>
  <c r="N173" i="3"/>
  <c r="N116" i="3"/>
  <c r="O173" i="3"/>
  <c r="O116" i="3"/>
  <c r="P173" i="3"/>
  <c r="P116" i="3"/>
  <c r="P145" i="3" s="1"/>
  <c r="P202" i="3" s="1"/>
  <c r="D174" i="3"/>
  <c r="D117" i="3"/>
  <c r="E174" i="3"/>
  <c r="E117" i="3"/>
  <c r="I174" i="3"/>
  <c r="I117" i="3"/>
  <c r="J174" i="3"/>
  <c r="J117" i="3"/>
  <c r="J146" i="3" s="1"/>
  <c r="J203" i="3" s="1"/>
  <c r="K174" i="3"/>
  <c r="K117" i="3"/>
  <c r="L174" i="3"/>
  <c r="L117" i="3"/>
  <c r="M174" i="3"/>
  <c r="M117" i="3"/>
  <c r="S174" i="3"/>
  <c r="S117" i="3"/>
  <c r="B175" i="3"/>
  <c r="B118" i="3"/>
  <c r="B147" i="3" s="1"/>
  <c r="I175" i="3"/>
  <c r="I118" i="3"/>
  <c r="J175" i="3"/>
  <c r="J118" i="3"/>
  <c r="J147" i="3" s="1"/>
  <c r="N175" i="3"/>
  <c r="N118" i="3"/>
  <c r="N147" i="3" s="1"/>
  <c r="N204" i="3" s="1"/>
  <c r="O175" i="3"/>
  <c r="O118" i="3"/>
  <c r="P175" i="3"/>
  <c r="P118" i="3"/>
  <c r="Q175" i="3"/>
  <c r="Q118" i="3"/>
  <c r="R175" i="3"/>
  <c r="R118" i="3"/>
  <c r="R147" i="3" s="1"/>
  <c r="F176" i="3"/>
  <c r="F119" i="3"/>
  <c r="H119" i="3"/>
  <c r="H148" i="3" s="1"/>
  <c r="H205" i="3" s="1"/>
  <c r="H176" i="3"/>
  <c r="I119" i="3"/>
  <c r="I148" i="3" s="1"/>
  <c r="I176" i="3"/>
  <c r="J176" i="3"/>
  <c r="J119" i="3"/>
  <c r="O119" i="3"/>
  <c r="O176" i="3"/>
  <c r="R176" i="3"/>
  <c r="R119" i="3"/>
  <c r="R148" i="3" s="1"/>
  <c r="C177" i="3"/>
  <c r="C120" i="3"/>
  <c r="F120" i="3"/>
  <c r="F177" i="3"/>
  <c r="G177" i="3"/>
  <c r="G120" i="3"/>
  <c r="G149" i="3" s="1"/>
  <c r="G206" i="3" s="1"/>
  <c r="K177" i="3"/>
  <c r="K120" i="3"/>
  <c r="K149" i="3" s="1"/>
  <c r="O177" i="3"/>
  <c r="O120" i="3"/>
  <c r="E178" i="3"/>
  <c r="E121" i="3"/>
  <c r="E150" i="3" s="1"/>
  <c r="E207" i="3" s="1"/>
  <c r="F178" i="3"/>
  <c r="F121" i="3"/>
  <c r="G178" i="3"/>
  <c r="G121" i="3"/>
  <c r="G150" i="3" s="1"/>
  <c r="N178" i="3"/>
  <c r="N121" i="3"/>
  <c r="N150" i="3" s="1"/>
  <c r="N207" i="3" s="1"/>
  <c r="O178" i="3"/>
  <c r="O121" i="3"/>
  <c r="C179" i="3"/>
  <c r="C122" i="3"/>
  <c r="D179" i="3"/>
  <c r="D122" i="3"/>
  <c r="K179" i="3"/>
  <c r="K122" i="3"/>
  <c r="K151" i="3" s="1"/>
  <c r="K208" i="3" s="1"/>
  <c r="L179" i="3"/>
  <c r="L122" i="3"/>
  <c r="R179" i="3"/>
  <c r="R122" i="3"/>
  <c r="S179" i="3"/>
  <c r="S122" i="3"/>
  <c r="H180" i="3"/>
  <c r="H123" i="3"/>
  <c r="H152" i="3" s="1"/>
  <c r="I180" i="3"/>
  <c r="I123" i="3"/>
  <c r="J180" i="3"/>
  <c r="J123" i="3"/>
  <c r="J152" i="3" s="1"/>
  <c r="J209" i="3" s="1"/>
  <c r="O180" i="3"/>
  <c r="O209" i="3" s="1"/>
  <c r="O123" i="3"/>
  <c r="P180" i="3"/>
  <c r="P123" i="3"/>
  <c r="P152" i="3" s="1"/>
  <c r="P209" i="3" s="1"/>
  <c r="Q180" i="3"/>
  <c r="Q123" i="3"/>
  <c r="E181" i="3"/>
  <c r="E124" i="3"/>
  <c r="F181" i="3"/>
  <c r="F124" i="3"/>
  <c r="G181" i="3"/>
  <c r="G124" i="3"/>
  <c r="L181" i="3"/>
  <c r="L124" i="3"/>
  <c r="L153" i="3" s="1"/>
  <c r="L210" i="3" s="1"/>
  <c r="M181" i="3"/>
  <c r="M124" i="3"/>
  <c r="M153" i="3" s="1"/>
  <c r="M210" i="3" s="1"/>
  <c r="N181" i="3"/>
  <c r="N124" i="3"/>
  <c r="B182" i="3"/>
  <c r="B125" i="3"/>
  <c r="C182" i="3"/>
  <c r="C125" i="3"/>
  <c r="D182" i="3"/>
  <c r="D125" i="3"/>
  <c r="D154" i="3" s="1"/>
  <c r="D211" i="3" s="1"/>
  <c r="F125" i="3"/>
  <c r="F154" i="3" s="1"/>
  <c r="F211" i="3" s="1"/>
  <c r="F182" i="3"/>
  <c r="I182" i="3"/>
  <c r="I125" i="3"/>
  <c r="I154" i="3" s="1"/>
  <c r="I211" i="3" s="1"/>
  <c r="J182" i="3"/>
  <c r="J125" i="3"/>
  <c r="K182" i="3"/>
  <c r="K125" i="3"/>
  <c r="K154" i="3" s="1"/>
  <c r="M125" i="3"/>
  <c r="M154" i="3" s="1"/>
  <c r="M182" i="3"/>
  <c r="R182" i="3"/>
  <c r="R125" i="3"/>
  <c r="S182" i="3"/>
  <c r="S125" i="3"/>
  <c r="S154" i="3" s="1"/>
  <c r="S211" i="3" s="1"/>
  <c r="T70" i="3"/>
  <c r="B4" i="3"/>
  <c r="D4" i="3" s="1"/>
  <c r="S132" i="3"/>
  <c r="S189" i="3" s="1"/>
  <c r="H136" i="3"/>
  <c r="H193" i="3" s="1"/>
  <c r="S136" i="3"/>
  <c r="S193" i="3" s="1"/>
  <c r="O137" i="3"/>
  <c r="O194" i="3"/>
  <c r="R137" i="3"/>
  <c r="R194" i="3" s="1"/>
  <c r="S137" i="3"/>
  <c r="S194" i="3" s="1"/>
  <c r="F141" i="3"/>
  <c r="F198" i="3" s="1"/>
  <c r="C142" i="3"/>
  <c r="C199" i="3" s="1"/>
  <c r="D188" i="3"/>
  <c r="T162" i="3"/>
  <c r="T163" i="3"/>
  <c r="I192" i="3"/>
  <c r="Q192" i="3"/>
  <c r="N48" i="4"/>
  <c r="N37" i="4"/>
  <c r="O48" i="4"/>
  <c r="O37" i="4"/>
  <c r="P37" i="4"/>
  <c r="P48" i="4"/>
  <c r="X48" i="4"/>
  <c r="X37" i="4"/>
  <c r="AH37" i="4"/>
  <c r="AH48" i="4"/>
  <c r="AI37" i="4"/>
  <c r="AI48" i="4"/>
  <c r="AN48" i="4"/>
  <c r="AN37" i="4"/>
  <c r="AX37" i="4"/>
  <c r="AX48" i="4"/>
  <c r="BB37" i="4"/>
  <c r="BB48" i="4"/>
  <c r="BD48" i="4"/>
  <c r="BD37" i="4"/>
  <c r="BE48" i="4"/>
  <c r="BE37" i="4"/>
  <c r="B49" i="4"/>
  <c r="B38" i="4"/>
  <c r="R50" i="4"/>
  <c r="R39" i="4" s="1"/>
  <c r="S31" i="4"/>
  <c r="N10" i="5"/>
  <c r="B10" i="5"/>
  <c r="J10" i="5"/>
  <c r="K10" i="5"/>
  <c r="J27" i="6"/>
  <c r="J16" i="6"/>
  <c r="J46" i="4" s="1"/>
  <c r="K27" i="6"/>
  <c r="K16" i="6"/>
  <c r="K46" i="4" s="1"/>
  <c r="V16" i="6"/>
  <c r="V46" i="4" s="1"/>
  <c r="V27" i="6"/>
  <c r="Z27" i="6"/>
  <c r="Z16" i="6"/>
  <c r="Z46" i="4" s="1"/>
  <c r="AA16" i="6"/>
  <c r="AA46" i="4" s="1"/>
  <c r="AA27" i="6"/>
  <c r="AH27" i="6"/>
  <c r="AH16" i="6"/>
  <c r="AH46" i="4" s="1"/>
  <c r="AK27" i="6"/>
  <c r="AK16" i="6"/>
  <c r="AK46" i="4" s="1"/>
  <c r="AX16" i="6"/>
  <c r="AX46" i="4" s="1"/>
  <c r="AX27" i="6"/>
  <c r="AY27" i="6"/>
  <c r="AY16" i="6"/>
  <c r="AY46" i="4" s="1"/>
  <c r="I20" i="6"/>
  <c r="G21" i="6" s="1"/>
  <c r="H21" i="6" s="1"/>
  <c r="I6" i="11"/>
  <c r="U18" i="11"/>
  <c r="V17" i="11"/>
  <c r="W17" i="11" s="1"/>
  <c r="BH41" i="2"/>
  <c r="AZ41" i="2"/>
  <c r="BI41" i="2"/>
  <c r="BA41" i="2"/>
  <c r="BC41" i="2"/>
  <c r="BB41" i="2"/>
  <c r="AX41" i="2"/>
  <c r="AY41" i="2"/>
  <c r="BD41" i="2"/>
  <c r="Z26" i="2"/>
  <c r="Z327" i="2" s="1"/>
  <c r="I70" i="2"/>
  <c r="U14" i="2"/>
  <c r="AU24" i="2"/>
  <c r="AU325" i="2" s="1"/>
  <c r="W18" i="2"/>
  <c r="W319" i="2" s="1"/>
  <c r="O18" i="2"/>
  <c r="O319" i="2" s="1"/>
  <c r="Q18" i="2"/>
  <c r="Q319" i="2" s="1"/>
  <c r="Y18" i="2"/>
  <c r="Y319" i="2" s="1"/>
  <c r="P18" i="2"/>
  <c r="P319" i="2" s="1"/>
  <c r="X18" i="2"/>
  <c r="X319" i="2" s="1"/>
  <c r="N18" i="2"/>
  <c r="N319" i="2" s="1"/>
  <c r="R18" i="2"/>
  <c r="R319" i="2" s="1"/>
  <c r="AJ39" i="2"/>
  <c r="AB39" i="2"/>
  <c r="AK39" i="2"/>
  <c r="AC39" i="2"/>
  <c r="AE39" i="2"/>
  <c r="AD39" i="2"/>
  <c r="Z39" i="2"/>
  <c r="AA39" i="2"/>
  <c r="AF39" i="2"/>
  <c r="S51" i="2"/>
  <c r="R51" i="2"/>
  <c r="Y51" i="2"/>
  <c r="Q51" i="2"/>
  <c r="T51" i="2"/>
  <c r="W51" i="2"/>
  <c r="V51" i="2"/>
  <c r="U51" i="2"/>
  <c r="X51" i="2"/>
  <c r="P51" i="2"/>
  <c r="AD26" i="2"/>
  <c r="AD327" i="2" s="1"/>
  <c r="AE26" i="2"/>
  <c r="AE327" i="2" s="1"/>
  <c r="AG26" i="2"/>
  <c r="AG327" i="2" s="1"/>
  <c r="AF26" i="2"/>
  <c r="AF327" i="2" s="1"/>
  <c r="AC26" i="2"/>
  <c r="AC327" i="2" s="1"/>
  <c r="AH26" i="2"/>
  <c r="AH327" i="2" s="1"/>
  <c r="J70" i="2"/>
  <c r="N14" i="2"/>
  <c r="U18" i="2"/>
  <c r="U319" i="2" s="1"/>
  <c r="AA26" i="2"/>
  <c r="AA327" i="2" s="1"/>
  <c r="AI39" i="2"/>
  <c r="BF41" i="2"/>
  <c r="X47" i="2"/>
  <c r="P47" i="2"/>
  <c r="W47" i="2"/>
  <c r="O47" i="2"/>
  <c r="Y47" i="2"/>
  <c r="Q47" i="2"/>
  <c r="T47" i="2"/>
  <c r="S47" i="2"/>
  <c r="R47" i="2"/>
  <c r="N47" i="2"/>
  <c r="U47" i="2"/>
  <c r="AP53" i="2"/>
  <c r="AW53" i="2"/>
  <c r="AW354" i="2" s="1"/>
  <c r="AO53" i="2"/>
  <c r="AV53" i="2"/>
  <c r="AN53" i="2"/>
  <c r="AQ53" i="2"/>
  <c r="AT53" i="2"/>
  <c r="AS53" i="2"/>
  <c r="AR53" i="2"/>
  <c r="AM53" i="2"/>
  <c r="AU53" i="2"/>
  <c r="K70" i="2"/>
  <c r="T18" i="2"/>
  <c r="T319" i="2" s="1"/>
  <c r="AQ24" i="2"/>
  <c r="AQ325" i="2" s="1"/>
  <c r="AR24" i="2"/>
  <c r="AR325" i="2" s="1"/>
  <c r="AP24" i="2"/>
  <c r="AP325" i="2" s="1"/>
  <c r="AO24" i="2"/>
  <c r="AO325" i="2" s="1"/>
  <c r="AN24" i="2"/>
  <c r="AN325" i="2" s="1"/>
  <c r="AS24" i="2"/>
  <c r="AS325" i="2" s="1"/>
  <c r="AH39" i="2"/>
  <c r="V18" i="2"/>
  <c r="V319" i="2" s="1"/>
  <c r="BG41" i="2"/>
  <c r="V47" i="2"/>
  <c r="AL53" i="2"/>
  <c r="AL354" i="2" s="1"/>
  <c r="B314" i="2"/>
  <c r="B193" i="2"/>
  <c r="B70" i="2"/>
  <c r="S18" i="2"/>
  <c r="S319" i="2" s="1"/>
  <c r="AG39" i="2"/>
  <c r="N51" i="2"/>
  <c r="E70" i="2"/>
  <c r="Y14" i="2"/>
  <c r="Q14" i="2"/>
  <c r="P14" i="2"/>
  <c r="X14" i="2"/>
  <c r="W14" i="2"/>
  <c r="O14" i="2"/>
  <c r="R14" i="2"/>
  <c r="BE41" i="2"/>
  <c r="G70" i="2"/>
  <c r="AM24" i="2"/>
  <c r="AM325" i="2" s="1"/>
  <c r="AB26" i="2"/>
  <c r="AB327" i="2" s="1"/>
  <c r="H70" i="2"/>
  <c r="T14" i="2"/>
  <c r="AT24" i="2"/>
  <c r="AT325" i="2" s="1"/>
  <c r="AI26" i="2"/>
  <c r="AI327" i="2" s="1"/>
  <c r="AD52" i="2"/>
  <c r="AK52" i="2"/>
  <c r="AK353" i="2" s="1"/>
  <c r="AC52" i="2"/>
  <c r="AJ52" i="2"/>
  <c r="AB52" i="2"/>
  <c r="AE52" i="2"/>
  <c r="F70" i="2"/>
  <c r="W16" i="2"/>
  <c r="O16" i="2"/>
  <c r="V16" i="2"/>
  <c r="O17" i="2"/>
  <c r="X17" i="2"/>
  <c r="W25" i="2"/>
  <c r="W326" i="2" s="1"/>
  <c r="O25" i="2"/>
  <c r="O326" i="2" s="1"/>
  <c r="X25" i="2"/>
  <c r="X326" i="2" s="1"/>
  <c r="P25" i="2"/>
  <c r="P326" i="2" s="1"/>
  <c r="Y25" i="2"/>
  <c r="Y326" i="2" s="1"/>
  <c r="AR45" i="2"/>
  <c r="AJ49" i="2"/>
  <c r="AB49" i="2"/>
  <c r="AI49" i="2"/>
  <c r="AA49" i="2"/>
  <c r="AH49" i="2"/>
  <c r="Z49" i="2"/>
  <c r="AK49" i="2"/>
  <c r="AC49" i="2"/>
  <c r="AD50" i="2"/>
  <c r="AK50" i="2"/>
  <c r="AK351" i="2" s="1"/>
  <c r="AC50" i="2"/>
  <c r="AJ50" i="2"/>
  <c r="AB50" i="2"/>
  <c r="AE50" i="2"/>
  <c r="BB50" i="2"/>
  <c r="BI50" i="2"/>
  <c r="BI351" i="2" s="1"/>
  <c r="BA50" i="2"/>
  <c r="BH50" i="2"/>
  <c r="AZ50" i="2"/>
  <c r="BC50" i="2"/>
  <c r="AG52" i="2"/>
  <c r="AP66" i="2"/>
  <c r="S16" i="2"/>
  <c r="U17" i="2"/>
  <c r="T25" i="2"/>
  <c r="T326" i="2" s="1"/>
  <c r="AL45" i="2"/>
  <c r="AH50" i="2"/>
  <c r="BF50" i="2"/>
  <c r="Z52" i="2"/>
  <c r="R64" i="2"/>
  <c r="Y64" i="2"/>
  <c r="Q64" i="2"/>
  <c r="X64" i="2"/>
  <c r="P64" i="2"/>
  <c r="S64" i="2"/>
  <c r="L70" i="2"/>
  <c r="T16" i="2"/>
  <c r="U25" i="2"/>
  <c r="U326" i="2" s="1"/>
  <c r="AP45" i="2"/>
  <c r="AA52" i="2"/>
  <c r="M70" i="2"/>
  <c r="AV45" i="2"/>
  <c r="AN45" i="2"/>
  <c r="AU45" i="2"/>
  <c r="AM45" i="2"/>
  <c r="AW45" i="2"/>
  <c r="AO45" i="2"/>
  <c r="S17" i="2"/>
  <c r="S19" i="2"/>
  <c r="S320" i="2" s="1"/>
  <c r="T19" i="2"/>
  <c r="T320" i="2" s="1"/>
  <c r="W19" i="2"/>
  <c r="W320" i="2" s="1"/>
  <c r="U13" i="2"/>
  <c r="U15" i="2"/>
  <c r="U16" i="2"/>
  <c r="N17" i="2"/>
  <c r="W17" i="2"/>
  <c r="N19" i="2"/>
  <c r="N320" i="2" s="1"/>
  <c r="X19" i="2"/>
  <c r="X320" i="2" s="1"/>
  <c r="V25" i="2"/>
  <c r="V326" i="2" s="1"/>
  <c r="AP40" i="2"/>
  <c r="AQ40" i="2"/>
  <c r="AU40" i="2"/>
  <c r="X42" i="2"/>
  <c r="P42" i="2"/>
  <c r="Y42" i="2"/>
  <c r="Q42" i="2"/>
  <c r="W42" i="2"/>
  <c r="AJ44" i="2"/>
  <c r="AB44" i="2"/>
  <c r="AK44" i="2"/>
  <c r="AC44" i="2"/>
  <c r="AI44" i="2"/>
  <c r="AQ45" i="2"/>
  <c r="AF52" i="2"/>
  <c r="X61" i="2"/>
  <c r="P61" i="2"/>
  <c r="W61" i="2"/>
  <c r="O61" i="2"/>
  <c r="V61" i="2"/>
  <c r="N61" i="2"/>
  <c r="Y61" i="2"/>
  <c r="Q61" i="2"/>
  <c r="O64" i="2"/>
  <c r="E48" i="7"/>
  <c r="AG27" i="2"/>
  <c r="AG328" i="2" s="1"/>
  <c r="U43" i="2"/>
  <c r="AS46" i="2"/>
  <c r="U48" i="2"/>
  <c r="O50" i="2"/>
  <c r="AZ51" i="2"/>
  <c r="BH51" i="2"/>
  <c r="AG58" i="2"/>
  <c r="U59" i="2"/>
  <c r="U60" i="2"/>
  <c r="AA66" i="2"/>
  <c r="AI66" i="2"/>
  <c r="AG68" i="2"/>
  <c r="U69" i="2"/>
  <c r="Q139" i="3"/>
  <c r="M140" i="3"/>
  <c r="M197" i="3" s="1"/>
  <c r="D143" i="3"/>
  <c r="D200" i="3"/>
  <c r="T107" i="3"/>
  <c r="B136" i="3"/>
  <c r="B193" i="3" s="1"/>
  <c r="J136" i="3"/>
  <c r="J193" i="3" s="1"/>
  <c r="R136" i="3"/>
  <c r="R193" i="3" s="1"/>
  <c r="P187" i="3"/>
  <c r="F131" i="3"/>
  <c r="F188" i="3" s="1"/>
  <c r="N131" i="3"/>
  <c r="N188" i="3" s="1"/>
  <c r="D132" i="3"/>
  <c r="D189" i="3" s="1"/>
  <c r="L132" i="3"/>
  <c r="T103" i="3"/>
  <c r="I133" i="3"/>
  <c r="I190" i="3" s="1"/>
  <c r="Q133" i="3"/>
  <c r="Q190" i="3" s="1"/>
  <c r="G134" i="3"/>
  <c r="G191" i="3" s="1"/>
  <c r="O134" i="3"/>
  <c r="O191" i="3" s="1"/>
  <c r="E135" i="3"/>
  <c r="E192" i="3" s="1"/>
  <c r="M135" i="3"/>
  <c r="M192" i="3" s="1"/>
  <c r="S138" i="3"/>
  <c r="BE51" i="2"/>
  <c r="B48" i="7"/>
  <c r="AX51" i="2"/>
  <c r="AX352" i="2" s="1"/>
  <c r="BF51" i="2"/>
  <c r="AG66" i="2"/>
  <c r="AF27" i="2"/>
  <c r="AF328" i="2" s="1"/>
  <c r="T43" i="2"/>
  <c r="AR46" i="2"/>
  <c r="T48" i="2"/>
  <c r="AY51" i="2"/>
  <c r="BG51" i="2"/>
  <c r="AF58" i="2"/>
  <c r="T59" i="2"/>
  <c r="T60" i="2"/>
  <c r="Z66" i="2"/>
  <c r="AH66" i="2"/>
  <c r="AF68" i="2"/>
  <c r="T69" i="2"/>
  <c r="I130" i="3"/>
  <c r="I187" i="3" s="1"/>
  <c r="Q130" i="3"/>
  <c r="Q187" i="3" s="1"/>
  <c r="G131" i="3"/>
  <c r="G188" i="3" s="1"/>
  <c r="O131" i="3"/>
  <c r="O188" i="3" s="1"/>
  <c r="E132" i="3"/>
  <c r="E189" i="3" s="1"/>
  <c r="M132" i="3"/>
  <c r="M189" i="3" s="1"/>
  <c r="T104" i="3"/>
  <c r="B133" i="3"/>
  <c r="B190" i="3" s="1"/>
  <c r="J133" i="3"/>
  <c r="J190" i="3" s="1"/>
  <c r="R133" i="3"/>
  <c r="R190" i="3" s="1"/>
  <c r="H134" i="3"/>
  <c r="H191" i="3" s="1"/>
  <c r="P134" i="3"/>
  <c r="P191" i="3" s="1"/>
  <c r="C181" i="3"/>
  <c r="C124" i="3"/>
  <c r="K181" i="3"/>
  <c r="K124" i="3"/>
  <c r="S181" i="3"/>
  <c r="S124" i="3"/>
  <c r="B110" i="3"/>
  <c r="T26" i="3"/>
  <c r="B42" i="3"/>
  <c r="B167" i="3"/>
  <c r="J167" i="3"/>
  <c r="J110" i="3"/>
  <c r="J42" i="3"/>
  <c r="R110" i="3"/>
  <c r="R167" i="3"/>
  <c r="R42" i="3"/>
  <c r="F117" i="3"/>
  <c r="F174" i="3"/>
  <c r="N174" i="3"/>
  <c r="N117" i="3"/>
  <c r="N42" i="3"/>
  <c r="D118" i="3"/>
  <c r="D175" i="3"/>
  <c r="L118" i="3"/>
  <c r="L175" i="3"/>
  <c r="T34" i="3"/>
  <c r="L176" i="3"/>
  <c r="L119" i="3"/>
  <c r="T35" i="3"/>
  <c r="I177" i="3"/>
  <c r="I120" i="3"/>
  <c r="Q177" i="3"/>
  <c r="Q120" i="3"/>
  <c r="J121" i="3"/>
  <c r="J178" i="3"/>
  <c r="R121" i="3"/>
  <c r="R178" i="3"/>
  <c r="H122" i="3"/>
  <c r="H179" i="3"/>
  <c r="P122" i="3"/>
  <c r="P179" i="3"/>
  <c r="F180" i="3"/>
  <c r="F123" i="3"/>
  <c r="N180" i="3"/>
  <c r="N123" i="3"/>
  <c r="E109" i="3"/>
  <c r="E166" i="3"/>
  <c r="M166" i="3"/>
  <c r="M109" i="3"/>
  <c r="M42" i="3"/>
  <c r="D172" i="3"/>
  <c r="D115" i="3"/>
  <c r="L115" i="3"/>
  <c r="L172" i="3"/>
  <c r="L42" i="3"/>
  <c r="I116" i="3"/>
  <c r="I173" i="3"/>
  <c r="Q173" i="3"/>
  <c r="Q116" i="3"/>
  <c r="G117" i="3"/>
  <c r="G174" i="3"/>
  <c r="O117" i="3"/>
  <c r="O174" i="3"/>
  <c r="E175" i="3"/>
  <c r="E118" i="3"/>
  <c r="M118" i="3"/>
  <c r="M175" i="3"/>
  <c r="E176" i="3"/>
  <c r="E119" i="3"/>
  <c r="M176" i="3"/>
  <c r="M119" i="3"/>
  <c r="B177" i="3"/>
  <c r="T36" i="3"/>
  <c r="B120" i="3"/>
  <c r="J177" i="3"/>
  <c r="J120" i="3"/>
  <c r="R177" i="3"/>
  <c r="R120" i="3"/>
  <c r="K121" i="3"/>
  <c r="K178" i="3"/>
  <c r="S121" i="3"/>
  <c r="S178" i="3"/>
  <c r="C118" i="3"/>
  <c r="C175" i="3"/>
  <c r="K175" i="3"/>
  <c r="K118" i="3"/>
  <c r="S118" i="3"/>
  <c r="S175" i="3"/>
  <c r="K176" i="3"/>
  <c r="K119" i="3"/>
  <c r="S176" i="3"/>
  <c r="S119" i="3"/>
  <c r="H177" i="3"/>
  <c r="H120" i="3"/>
  <c r="P177" i="3"/>
  <c r="P120" i="3"/>
  <c r="I121" i="3"/>
  <c r="I178" i="3"/>
  <c r="Q121" i="3"/>
  <c r="Q178" i="3"/>
  <c r="G122" i="3"/>
  <c r="G179" i="3"/>
  <c r="O122" i="3"/>
  <c r="O179" i="3"/>
  <c r="E123" i="3"/>
  <c r="E180" i="3"/>
  <c r="M123" i="3"/>
  <c r="M180" i="3"/>
  <c r="B124" i="3"/>
  <c r="B181" i="3"/>
  <c r="T40" i="3"/>
  <c r="J124" i="3"/>
  <c r="J181" i="3"/>
  <c r="R124" i="3"/>
  <c r="R181" i="3"/>
  <c r="H182" i="3"/>
  <c r="H125" i="3"/>
  <c r="P182" i="3"/>
  <c r="P125" i="3"/>
  <c r="J138" i="3"/>
  <c r="J195" i="3" s="1"/>
  <c r="L140" i="3"/>
  <c r="C143" i="3"/>
  <c r="T101" i="3"/>
  <c r="B130" i="3"/>
  <c r="B187" i="3" s="1"/>
  <c r="J130" i="3"/>
  <c r="R130" i="3"/>
  <c r="P147" i="3"/>
  <c r="H178" i="3"/>
  <c r="H121" i="3"/>
  <c r="T37" i="3"/>
  <c r="P178" i="3"/>
  <c r="P121" i="3"/>
  <c r="F122" i="3"/>
  <c r="F179" i="3"/>
  <c r="N122" i="3"/>
  <c r="N179" i="3"/>
  <c r="D123" i="3"/>
  <c r="D180" i="3"/>
  <c r="L123" i="3"/>
  <c r="L180" i="3"/>
  <c r="T39" i="3"/>
  <c r="I124" i="3"/>
  <c r="I181" i="3"/>
  <c r="Q124" i="3"/>
  <c r="Q181" i="3"/>
  <c r="G125" i="3"/>
  <c r="G182" i="3"/>
  <c r="O125" i="3"/>
  <c r="O182" i="3"/>
  <c r="K140" i="3"/>
  <c r="B143" i="3"/>
  <c r="B200" i="3"/>
  <c r="R143" i="3"/>
  <c r="R200" i="3" s="1"/>
  <c r="L166" i="3"/>
  <c r="L109" i="3"/>
  <c r="T25" i="3"/>
  <c r="I167" i="3"/>
  <c r="I110" i="3"/>
  <c r="I42" i="3"/>
  <c r="Q167" i="3"/>
  <c r="Q42" i="3"/>
  <c r="J168" i="3"/>
  <c r="J111" i="3"/>
  <c r="R168" i="3"/>
  <c r="R111" i="3"/>
  <c r="E179" i="3"/>
  <c r="E122" i="3"/>
  <c r="C152" i="3"/>
  <c r="K123" i="3"/>
  <c r="K180" i="3"/>
  <c r="S123" i="3"/>
  <c r="S180" i="3"/>
  <c r="H124" i="3"/>
  <c r="H181" i="3"/>
  <c r="P124" i="3"/>
  <c r="P181" i="3"/>
  <c r="N125" i="3"/>
  <c r="N182" i="3"/>
  <c r="D42" i="3"/>
  <c r="C132" i="3"/>
  <c r="C189" i="3" s="1"/>
  <c r="H190" i="3"/>
  <c r="P133" i="3"/>
  <c r="P190" i="3" s="1"/>
  <c r="N134" i="3"/>
  <c r="N191" i="3" s="1"/>
  <c r="D135" i="3"/>
  <c r="D192" i="3" s="1"/>
  <c r="T106" i="3"/>
  <c r="I136" i="3"/>
  <c r="I193" i="3" s="1"/>
  <c r="Q136" i="3"/>
  <c r="Q193" i="3" s="1"/>
  <c r="G137" i="3"/>
  <c r="G194" i="3" s="1"/>
  <c r="I138" i="3"/>
  <c r="M143" i="3"/>
  <c r="M200" i="3" s="1"/>
  <c r="J144" i="3"/>
  <c r="J201" i="3"/>
  <c r="M145" i="3"/>
  <c r="M202" i="3" s="1"/>
  <c r="K146" i="3"/>
  <c r="K203" i="3" s="1"/>
  <c r="B151" i="3"/>
  <c r="F134" i="3"/>
  <c r="F191" i="3" s="1"/>
  <c r="M172" i="3"/>
  <c r="N145" i="3"/>
  <c r="C149" i="3"/>
  <c r="C206" i="3" s="1"/>
  <c r="G153" i="3"/>
  <c r="G210" i="3" s="1"/>
  <c r="O147" i="3"/>
  <c r="O204" i="3" s="1"/>
  <c r="F148" i="3"/>
  <c r="F205" i="3" s="1"/>
  <c r="D151" i="3"/>
  <c r="D208" i="3" s="1"/>
  <c r="O145" i="3"/>
  <c r="O202" i="3" s="1"/>
  <c r="T159" i="3"/>
  <c r="F150" i="3"/>
  <c r="F207" i="3" s="1"/>
  <c r="Q147" i="3"/>
  <c r="O152" i="3"/>
  <c r="C151" i="3"/>
  <c r="C208" i="3" s="1"/>
  <c r="Y48" i="4"/>
  <c r="Y37" i="4"/>
  <c r="AG37" i="4"/>
  <c r="AG48" i="4"/>
  <c r="AO48" i="4"/>
  <c r="AO37" i="4"/>
  <c r="I48" i="4"/>
  <c r="I37" i="4"/>
  <c r="J169" i="3"/>
  <c r="J112" i="3"/>
  <c r="J170" i="3"/>
  <c r="J113" i="3"/>
  <c r="R113" i="3"/>
  <c r="R170" i="3"/>
  <c r="G171" i="3"/>
  <c r="G114" i="3"/>
  <c r="O114" i="3"/>
  <c r="O171" i="3"/>
  <c r="E115" i="3"/>
  <c r="E172" i="3"/>
  <c r="M144" i="3"/>
  <c r="M201" i="3" s="1"/>
  <c r="B116" i="3"/>
  <c r="B173" i="3"/>
  <c r="T32" i="3"/>
  <c r="R116" i="3"/>
  <c r="R173" i="3"/>
  <c r="H174" i="3"/>
  <c r="H117" i="3"/>
  <c r="P117" i="3"/>
  <c r="P174" i="3"/>
  <c r="N176" i="3"/>
  <c r="N119" i="3"/>
  <c r="S177" i="3"/>
  <c r="S120" i="3"/>
  <c r="C140" i="3"/>
  <c r="C197" i="3" s="1"/>
  <c r="P141" i="3"/>
  <c r="M122" i="3"/>
  <c r="L135" i="3"/>
  <c r="L192" i="3" s="1"/>
  <c r="I171" i="3"/>
  <c r="H111" i="3"/>
  <c r="T27" i="3"/>
  <c r="P111" i="3"/>
  <c r="P168" i="3"/>
  <c r="K169" i="3"/>
  <c r="K112" i="3"/>
  <c r="K113" i="3"/>
  <c r="K170" i="3"/>
  <c r="H114" i="3"/>
  <c r="H171" i="3"/>
  <c r="P114" i="3"/>
  <c r="P171" i="3"/>
  <c r="F115" i="3"/>
  <c r="F172" i="3"/>
  <c r="N172" i="3"/>
  <c r="N115" i="3"/>
  <c r="K173" i="3"/>
  <c r="K116" i="3"/>
  <c r="S116" i="3"/>
  <c r="S173" i="3"/>
  <c r="C109" i="3"/>
  <c r="Q141" i="3"/>
  <c r="Q198" i="3" s="1"/>
  <c r="H142" i="3"/>
  <c r="H199" i="3" s="1"/>
  <c r="H144" i="3"/>
  <c r="H201" i="3" s="1"/>
  <c r="F118" i="3"/>
  <c r="G187" i="3"/>
  <c r="K166" i="3"/>
  <c r="K42" i="3"/>
  <c r="K109" i="3"/>
  <c r="S166" i="3"/>
  <c r="S42" i="3"/>
  <c r="H167" i="3"/>
  <c r="H110" i="3"/>
  <c r="I111" i="3"/>
  <c r="I168" i="3"/>
  <c r="Q111" i="3"/>
  <c r="Q168" i="3"/>
  <c r="L169" i="3"/>
  <c r="L112" i="3"/>
  <c r="T28" i="3"/>
  <c r="L142" i="3"/>
  <c r="L199" i="3"/>
  <c r="T29" i="3"/>
  <c r="I143" i="3"/>
  <c r="Q171" i="3"/>
  <c r="Q114" i="3"/>
  <c r="E125" i="3"/>
  <c r="E182" i="3"/>
  <c r="C42" i="3"/>
  <c r="M134" i="3"/>
  <c r="M191" i="3" s="1"/>
  <c r="C192" i="3"/>
  <c r="K135" i="3"/>
  <c r="K192" i="3" s="1"/>
  <c r="P136" i="3"/>
  <c r="P193" i="3"/>
  <c r="F137" i="3"/>
  <c r="F194" i="3" s="1"/>
  <c r="N137" i="3"/>
  <c r="N194" i="3" s="1"/>
  <c r="D109" i="3"/>
  <c r="C141" i="3"/>
  <c r="C198" i="3" s="1"/>
  <c r="R112" i="3"/>
  <c r="S151" i="3"/>
  <c r="K132" i="3"/>
  <c r="K189" i="3" s="1"/>
  <c r="E134" i="3"/>
  <c r="E191" i="3" s="1"/>
  <c r="S135" i="3"/>
  <c r="S192" i="3" s="1"/>
  <c r="H168" i="3"/>
  <c r="C180" i="3"/>
  <c r="F109" i="3"/>
  <c r="F166" i="3"/>
  <c r="N166" i="3"/>
  <c r="N109" i="3"/>
  <c r="C110" i="3"/>
  <c r="C167" i="3"/>
  <c r="K167" i="3"/>
  <c r="K110" i="3"/>
  <c r="S110" i="3"/>
  <c r="S167" i="3"/>
  <c r="M169" i="3"/>
  <c r="M112" i="3"/>
  <c r="G119" i="3"/>
  <c r="G176" i="3"/>
  <c r="O148" i="3"/>
  <c r="O205" i="3" s="1"/>
  <c r="D120" i="3"/>
  <c r="D177" i="3"/>
  <c r="L178" i="3"/>
  <c r="L121" i="3"/>
  <c r="I179" i="3"/>
  <c r="I122" i="3"/>
  <c r="Q179" i="3"/>
  <c r="Q122" i="3"/>
  <c r="F42" i="3"/>
  <c r="K187" i="3"/>
  <c r="H188" i="3"/>
  <c r="F189" i="3"/>
  <c r="C190" i="3"/>
  <c r="S190" i="3"/>
  <c r="D140" i="3"/>
  <c r="D197" i="3" s="1"/>
  <c r="M113" i="3"/>
  <c r="S114" i="3"/>
  <c r="F116" i="3"/>
  <c r="G118" i="3"/>
  <c r="B123" i="3"/>
  <c r="R123" i="3"/>
  <c r="O124" i="3"/>
  <c r="L125" i="3"/>
  <c r="C130" i="3"/>
  <c r="C187" i="3" s="1"/>
  <c r="S130" i="3"/>
  <c r="P131" i="3"/>
  <c r="P188" i="3" s="1"/>
  <c r="D167" i="3"/>
  <c r="E177" i="3"/>
  <c r="G109" i="3"/>
  <c r="G42" i="3"/>
  <c r="O109" i="3"/>
  <c r="O42" i="3"/>
  <c r="O166" i="3"/>
  <c r="D139" i="3"/>
  <c r="L110" i="3"/>
  <c r="L167" i="3"/>
  <c r="N112" i="3"/>
  <c r="N169" i="3"/>
  <c r="B174" i="3"/>
  <c r="T33" i="3"/>
  <c r="P119" i="3"/>
  <c r="P176" i="3"/>
  <c r="E149" i="3"/>
  <c r="M120" i="3"/>
  <c r="M177" i="3"/>
  <c r="B179" i="3"/>
  <c r="T38" i="3"/>
  <c r="L187" i="3"/>
  <c r="I188" i="3"/>
  <c r="E111" i="3"/>
  <c r="S111" i="3"/>
  <c r="N113" i="3"/>
  <c r="O115" i="3"/>
  <c r="G145" i="3"/>
  <c r="B117" i="3"/>
  <c r="H118" i="3"/>
  <c r="B205" i="3"/>
  <c r="M121" i="3"/>
  <c r="J122" i="3"/>
  <c r="G123" i="3"/>
  <c r="D124" i="3"/>
  <c r="Q125" i="3"/>
  <c r="D130" i="3"/>
  <c r="D187" i="3" s="1"/>
  <c r="Q131" i="3"/>
  <c r="Q188" i="3" s="1"/>
  <c r="N132" i="3"/>
  <c r="N189" i="3" s="1"/>
  <c r="T164" i="3"/>
  <c r="M167" i="3"/>
  <c r="H42" i="3"/>
  <c r="H166" i="3"/>
  <c r="H109" i="3"/>
  <c r="P42" i="3"/>
  <c r="P109" i="3"/>
  <c r="E167" i="3"/>
  <c r="E110" i="3"/>
  <c r="M139" i="3"/>
  <c r="G169" i="3"/>
  <c r="G112" i="3"/>
  <c r="O198" i="3"/>
  <c r="T30" i="3"/>
  <c r="I205" i="3"/>
  <c r="Q148" i="3"/>
  <c r="F149" i="3"/>
  <c r="N149" i="3"/>
  <c r="T98" i="3"/>
  <c r="D137" i="3"/>
  <c r="D194" i="3" s="1"/>
  <c r="L137" i="3"/>
  <c r="L194" i="3" s="1"/>
  <c r="Q138" i="3"/>
  <c r="Q195" i="3" s="1"/>
  <c r="O113" i="3"/>
  <c r="J114" i="3"/>
  <c r="B144" i="3"/>
  <c r="P115" i="3"/>
  <c r="C117" i="3"/>
  <c r="Q117" i="3"/>
  <c r="I147" i="3"/>
  <c r="I204" i="3" s="1"/>
  <c r="C148" i="3"/>
  <c r="E153" i="3"/>
  <c r="R154" i="3"/>
  <c r="R211" i="3" s="1"/>
  <c r="L146" i="3"/>
  <c r="T158" i="3"/>
  <c r="T161" i="3"/>
  <c r="N196" i="3"/>
  <c r="T41" i="3"/>
  <c r="B5" i="3"/>
  <c r="B192" i="3"/>
  <c r="R135" i="3"/>
  <c r="R192" i="3" s="1"/>
  <c r="G136" i="3"/>
  <c r="G193" i="3"/>
  <c r="O136" i="3"/>
  <c r="O193" i="3"/>
  <c r="E137" i="3"/>
  <c r="E194" i="3" s="1"/>
  <c r="M137" i="3"/>
  <c r="M194" i="3" s="1"/>
  <c r="O139" i="3"/>
  <c r="B141" i="3"/>
  <c r="E113" i="3"/>
  <c r="K114" i="3"/>
  <c r="Q115" i="3"/>
  <c r="L116" i="3"/>
  <c r="R117" i="3"/>
  <c r="J204" i="3"/>
  <c r="D205" i="3"/>
  <c r="O150" i="3"/>
  <c r="O207" i="3"/>
  <c r="L151" i="3"/>
  <c r="L208" i="3" s="1"/>
  <c r="I152" i="3"/>
  <c r="I209" i="3" s="1"/>
  <c r="F153" i="3"/>
  <c r="F210" i="3" s="1"/>
  <c r="L149" i="3"/>
  <c r="B154" i="3"/>
  <c r="L177" i="3"/>
  <c r="T105" i="3"/>
  <c r="K194" i="3"/>
  <c r="D207" i="3"/>
  <c r="H130" i="3"/>
  <c r="H187" i="3" s="1"/>
  <c r="E131" i="3"/>
  <c r="E188" i="3" s="1"/>
  <c r="B132" i="3"/>
  <c r="J132" i="3"/>
  <c r="J189" i="3" s="1"/>
  <c r="R132" i="3"/>
  <c r="R189" i="3" s="1"/>
  <c r="G133" i="3"/>
  <c r="G190" i="3" s="1"/>
  <c r="O133" i="3"/>
  <c r="O190" i="3" s="1"/>
  <c r="D134" i="3"/>
  <c r="D191" i="3" s="1"/>
  <c r="L134" i="3"/>
  <c r="L191" i="3" s="1"/>
  <c r="P137" i="3"/>
  <c r="P194" i="3" s="1"/>
  <c r="O187" i="3"/>
  <c r="L188" i="3"/>
  <c r="H192" i="3"/>
  <c r="H48" i="4"/>
  <c r="H37" i="4"/>
  <c r="U48" i="4"/>
  <c r="U37" i="4"/>
  <c r="T160" i="3"/>
  <c r="L190" i="3"/>
  <c r="K48" i="4"/>
  <c r="K37" i="4"/>
  <c r="AA37" i="4"/>
  <c r="AA48" i="4"/>
  <c r="AT48" i="4"/>
  <c r="AT37" i="4"/>
  <c r="AY35" i="4"/>
  <c r="AC48" i="4"/>
  <c r="AC37" i="4"/>
  <c r="C193" i="3"/>
  <c r="K193" i="3"/>
  <c r="E130" i="3"/>
  <c r="E187" i="3" s="1"/>
  <c r="M130" i="3"/>
  <c r="M187" i="3" s="1"/>
  <c r="B131" i="3"/>
  <c r="B188" i="3" s="1"/>
  <c r="J131" i="3"/>
  <c r="J188" i="3" s="1"/>
  <c r="R131" i="3"/>
  <c r="R188" i="3" s="1"/>
  <c r="G132" i="3"/>
  <c r="G189" i="3" s="1"/>
  <c r="O132" i="3"/>
  <c r="D133" i="3"/>
  <c r="D190" i="3" s="1"/>
  <c r="F135" i="3"/>
  <c r="F192" i="3" s="1"/>
  <c r="N135" i="3"/>
  <c r="N192" i="3" s="1"/>
  <c r="C137" i="3"/>
  <c r="C194" i="3" s="1"/>
  <c r="I142" i="3"/>
  <c r="I199" i="3" s="1"/>
  <c r="S191" i="3"/>
  <c r="AS37" i="4"/>
  <c r="AS48" i="4"/>
  <c r="Q37" i="4"/>
  <c r="Q48" i="4"/>
  <c r="AD48" i="4"/>
  <c r="AD37" i="4"/>
  <c r="AV48" i="4"/>
  <c r="AV37" i="4"/>
  <c r="D193" i="3"/>
  <c r="L193" i="3"/>
  <c r="I194" i="3"/>
  <c r="Q194" i="3"/>
  <c r="E198" i="3"/>
  <c r="B207" i="3"/>
  <c r="F130" i="3"/>
  <c r="F187" i="3" s="1"/>
  <c r="N130" i="3"/>
  <c r="N187" i="3" s="1"/>
  <c r="C131" i="3"/>
  <c r="C188" i="3" s="1"/>
  <c r="K131" i="3"/>
  <c r="K188" i="3" s="1"/>
  <c r="S131" i="3"/>
  <c r="S188" i="3" s="1"/>
  <c r="H132" i="3"/>
  <c r="H189" i="3" s="1"/>
  <c r="P132" i="3"/>
  <c r="P189" i="3" s="1"/>
  <c r="E133" i="3"/>
  <c r="E190" i="3" s="1"/>
  <c r="M133" i="3"/>
  <c r="M190" i="3" s="1"/>
  <c r="B134" i="3"/>
  <c r="B191" i="3" s="1"/>
  <c r="J134" i="3"/>
  <c r="J191" i="3" s="1"/>
  <c r="R134" i="3"/>
  <c r="R191" i="3" s="1"/>
  <c r="G135" i="3"/>
  <c r="G192" i="3" s="1"/>
  <c r="O135" i="3"/>
  <c r="O192" i="3" s="1"/>
  <c r="N136" i="3"/>
  <c r="N193" i="3" s="1"/>
  <c r="B140" i="3"/>
  <c r="B197" i="3" s="1"/>
  <c r="O149" i="3"/>
  <c r="Q176" i="3"/>
  <c r="N177" i="3"/>
  <c r="C37" i="4"/>
  <c r="C48" i="4"/>
  <c r="S48" i="4"/>
  <c r="S37" i="4"/>
  <c r="AJ48" i="4"/>
  <c r="AJ37" i="4"/>
  <c r="AU37" i="4"/>
  <c r="AF48" i="4"/>
  <c r="T102" i="3"/>
  <c r="E193" i="3"/>
  <c r="M193" i="3"/>
  <c r="B194" i="3"/>
  <c r="C207" i="3"/>
  <c r="I132" i="3"/>
  <c r="I189" i="3" s="1"/>
  <c r="Q132" i="3"/>
  <c r="Q189" i="3" s="1"/>
  <c r="F133" i="3"/>
  <c r="F190" i="3" s="1"/>
  <c r="N133" i="3"/>
  <c r="N190" i="3" s="1"/>
  <c r="C134" i="3"/>
  <c r="C191" i="3" s="1"/>
  <c r="P135" i="3"/>
  <c r="P192" i="3" s="1"/>
  <c r="F136" i="3"/>
  <c r="F193" i="3" s="1"/>
  <c r="B142" i="3"/>
  <c r="G48" i="4"/>
  <c r="G37" i="4"/>
  <c r="W48" i="4"/>
  <c r="W37" i="4"/>
  <c r="AE48" i="4"/>
  <c r="AE37" i="4"/>
  <c r="T48" i="4"/>
  <c r="T37" i="4"/>
  <c r="AK48" i="4"/>
  <c r="AK37" i="4"/>
  <c r="D16" i="4"/>
  <c r="C17" i="4"/>
  <c r="E37" i="4"/>
  <c r="E48" i="4"/>
  <c r="M48" i="4"/>
  <c r="M37" i="4"/>
  <c r="BI37" i="4"/>
  <c r="BI48" i="4"/>
  <c r="AB48" i="4"/>
  <c r="AB37" i="4"/>
  <c r="Z35" i="4"/>
  <c r="R35" i="4"/>
  <c r="AL48" i="4"/>
  <c r="AL37" i="4"/>
  <c r="AA35" i="4"/>
  <c r="AQ37" i="4"/>
  <c r="AQ48" i="4"/>
  <c r="BG37" i="4"/>
  <c r="BG48" i="4"/>
  <c r="L48" i="4"/>
  <c r="L37" i="4"/>
  <c r="AM48" i="4"/>
  <c r="AM37" i="4"/>
  <c r="BC48" i="4"/>
  <c r="BC37" i="4"/>
  <c r="AY48" i="4"/>
  <c r="D48" i="4"/>
  <c r="D37" i="4"/>
  <c r="AR48" i="4"/>
  <c r="AR37" i="4"/>
  <c r="AZ48" i="4"/>
  <c r="AZ37" i="4"/>
  <c r="BH48" i="4"/>
  <c r="BH37" i="4"/>
  <c r="BA48" i="4"/>
  <c r="B48" i="4"/>
  <c r="B37" i="4"/>
  <c r="J48" i="4"/>
  <c r="J37" i="4"/>
  <c r="R48" i="4"/>
  <c r="R37" i="4"/>
  <c r="BF37" i="4"/>
  <c r="BF48" i="4"/>
  <c r="Z48" i="4"/>
  <c r="AK14" i="5"/>
  <c r="I21" i="6"/>
  <c r="G22" i="6" s="1"/>
  <c r="C28" i="4"/>
  <c r="D16" i="6"/>
  <c r="D46" i="4" s="1"/>
  <c r="D27" i="6"/>
  <c r="L16" i="6"/>
  <c r="L46" i="4" s="1"/>
  <c r="L27" i="6"/>
  <c r="T27" i="6"/>
  <c r="T16" i="6"/>
  <c r="T46" i="4" s="1"/>
  <c r="AB16" i="6"/>
  <c r="AB46" i="4" s="1"/>
  <c r="AB27" i="6"/>
  <c r="AR27" i="6"/>
  <c r="AR16" i="6"/>
  <c r="AR46" i="4" s="1"/>
  <c r="AZ27" i="6"/>
  <c r="AZ16" i="6"/>
  <c r="AZ46" i="4" s="1"/>
  <c r="BH27" i="6"/>
  <c r="BH16" i="6"/>
  <c r="BH46" i="4" s="1"/>
  <c r="I28" i="6"/>
  <c r="I16" i="6"/>
  <c r="I46" i="4" s="1"/>
  <c r="BA28" i="6"/>
  <c r="BA16" i="6"/>
  <c r="BA46" i="4" s="1"/>
  <c r="BI28" i="6"/>
  <c r="BI16" i="6"/>
  <c r="BI46" i="4" s="1"/>
  <c r="AT32" i="6"/>
  <c r="AT16" i="6"/>
  <c r="AT46" i="4" s="1"/>
  <c r="AI16" i="6"/>
  <c r="AI46" i="4" s="1"/>
  <c r="AW37" i="4"/>
  <c r="F48" i="4"/>
  <c r="AP48" i="4"/>
  <c r="B30" i="7"/>
  <c r="B90" i="7" s="1"/>
  <c r="B39" i="4"/>
  <c r="B18" i="7" s="1"/>
  <c r="AJ16" i="6"/>
  <c r="AJ46" i="4" s="1"/>
  <c r="B12" i="7"/>
  <c r="V37" i="4"/>
  <c r="I10" i="5"/>
  <c r="M11" i="5" s="1"/>
  <c r="B13" i="7" s="1"/>
  <c r="B25" i="7" s="1"/>
  <c r="O4" i="5"/>
  <c r="AL27" i="6"/>
  <c r="B23" i="7"/>
  <c r="U16" i="6"/>
  <c r="U46" i="4" s="1"/>
  <c r="F27" i="6"/>
  <c r="F16" i="6"/>
  <c r="F46" i="4" s="1"/>
  <c r="N27" i="6"/>
  <c r="N16" i="6"/>
  <c r="AD16" i="6"/>
  <c r="AD46" i="4" s="1"/>
  <c r="AD27" i="6"/>
  <c r="BB16" i="6"/>
  <c r="BB46" i="4" s="1"/>
  <c r="AC16" i="6"/>
  <c r="AC46" i="4" s="1"/>
  <c r="AC28" i="6"/>
  <c r="AG29" i="6"/>
  <c r="AG16" i="6"/>
  <c r="AG46" i="4" s="1"/>
  <c r="Y16" i="6"/>
  <c r="Y46" i="4" s="1"/>
  <c r="BB27" i="6"/>
  <c r="G27" i="6"/>
  <c r="G16" i="6"/>
  <c r="G46" i="4" s="1"/>
  <c r="O27" i="6"/>
  <c r="O16" i="6"/>
  <c r="O46" i="4" s="1"/>
  <c r="W27" i="6"/>
  <c r="W16" i="6"/>
  <c r="W46" i="4" s="1"/>
  <c r="AE27" i="6"/>
  <c r="AE16" i="6"/>
  <c r="AE46" i="4" s="1"/>
  <c r="AM27" i="6"/>
  <c r="AM16" i="6"/>
  <c r="AU27" i="6"/>
  <c r="AU16" i="6"/>
  <c r="AU46" i="4" s="1"/>
  <c r="BC27" i="6"/>
  <c r="BC16" i="6"/>
  <c r="BC46" i="4" s="1"/>
  <c r="BG16" i="6"/>
  <c r="BG46" i="4" s="1"/>
  <c r="E16" i="6"/>
  <c r="E46" i="4" s="1"/>
  <c r="S16" i="6"/>
  <c r="S46" i="4" s="1"/>
  <c r="AS16" i="6"/>
  <c r="AS46" i="4" s="1"/>
  <c r="H27" i="6"/>
  <c r="H16" i="6"/>
  <c r="H46" i="4" s="1"/>
  <c r="P27" i="6"/>
  <c r="P16" i="6"/>
  <c r="P46" i="4" s="1"/>
  <c r="X27" i="6"/>
  <c r="X16" i="6"/>
  <c r="X46" i="4" s="1"/>
  <c r="AF16" i="6"/>
  <c r="AF46" i="4" s="1"/>
  <c r="AN16" i="6"/>
  <c r="AN46" i="4" s="1"/>
  <c r="AV16" i="6"/>
  <c r="AV46" i="4" s="1"/>
  <c r="BD16" i="6"/>
  <c r="BD46" i="4" s="1"/>
  <c r="B16" i="6"/>
  <c r="M16" i="6"/>
  <c r="M46" i="4" s="1"/>
  <c r="AP16" i="6"/>
  <c r="AP46" i="4" s="1"/>
  <c r="H12" i="11"/>
  <c r="H20" i="11" s="1"/>
  <c r="AO16" i="6"/>
  <c r="AO46" i="4" s="1"/>
  <c r="AW16" i="6"/>
  <c r="AW46" i="4" s="1"/>
  <c r="BE16" i="6"/>
  <c r="BE46" i="4" s="1"/>
  <c r="C16" i="6"/>
  <c r="C46" i="4" s="1"/>
  <c r="Q16" i="6"/>
  <c r="Q46" i="4" s="1"/>
  <c r="AQ16" i="6"/>
  <c r="AQ46" i="4" s="1"/>
  <c r="R27" i="6"/>
  <c r="BG27" i="6"/>
  <c r="BF16" i="6"/>
  <c r="BF46" i="4" s="1"/>
  <c r="AF27" i="6"/>
  <c r="AV27" i="6"/>
  <c r="K211" i="3" l="1"/>
  <c r="G202" i="3"/>
  <c r="P204" i="3"/>
  <c r="T175" i="3"/>
  <c r="B91" i="7"/>
  <c r="B92" i="7" s="1"/>
  <c r="B94" i="7" s="1"/>
  <c r="S208" i="3"/>
  <c r="N202" i="3"/>
  <c r="G197" i="3"/>
  <c r="L203" i="3"/>
  <c r="M211" i="3"/>
  <c r="K197" i="3"/>
  <c r="B204" i="3"/>
  <c r="O196" i="3"/>
  <c r="F206" i="3"/>
  <c r="D196" i="3"/>
  <c r="P198" i="3"/>
  <c r="H202" i="3"/>
  <c r="H198" i="3"/>
  <c r="P196" i="3"/>
  <c r="F196" i="3"/>
  <c r="H209" i="3"/>
  <c r="Q204" i="3"/>
  <c r="I195" i="3"/>
  <c r="G207" i="3"/>
  <c r="K206" i="3"/>
  <c r="I201" i="3"/>
  <c r="L200" i="3"/>
  <c r="P199" i="3"/>
  <c r="M43" i="3"/>
  <c r="P183" i="3"/>
  <c r="M147" i="2"/>
  <c r="M207" i="2" s="1"/>
  <c r="M268" i="2" s="1"/>
  <c r="M145" i="2"/>
  <c r="M205" i="2" s="1"/>
  <c r="M266" i="2" s="1"/>
  <c r="M146" i="2"/>
  <c r="M206" i="2" s="1"/>
  <c r="M267" i="2" s="1"/>
  <c r="M154" i="2"/>
  <c r="M214" i="2" s="1"/>
  <c r="M275" i="2" s="1"/>
  <c r="M155" i="2"/>
  <c r="M215" i="2" s="1"/>
  <c r="M276" i="2" s="1"/>
  <c r="M150" i="2"/>
  <c r="M210" i="2" s="1"/>
  <c r="M271" i="2" s="1"/>
  <c r="AS151" i="2"/>
  <c r="AS211" i="2" s="1"/>
  <c r="AS272" i="2" s="1"/>
  <c r="AS150" i="2"/>
  <c r="AS149" i="2"/>
  <c r="AS148" i="2"/>
  <c r="AS147" i="2"/>
  <c r="AS146" i="2"/>
  <c r="AS145" i="2"/>
  <c r="AS155" i="2"/>
  <c r="AS152" i="2"/>
  <c r="AS212" i="2" s="1"/>
  <c r="AS273" i="2" s="1"/>
  <c r="AS156" i="2"/>
  <c r="AS216" i="2" s="1"/>
  <c r="AS277" i="2" s="1"/>
  <c r="AS154" i="2"/>
  <c r="W150" i="2"/>
  <c r="W149" i="2"/>
  <c r="W148" i="2"/>
  <c r="W155" i="2"/>
  <c r="W215" i="2" s="1"/>
  <c r="W276" i="2" s="1"/>
  <c r="W147" i="2"/>
  <c r="W146" i="2"/>
  <c r="W145" i="2"/>
  <c r="W156" i="2"/>
  <c r="W216" i="2" s="1"/>
  <c r="W277" i="2" s="1"/>
  <c r="W154" i="2"/>
  <c r="W214" i="2" s="1"/>
  <c r="W275" i="2" s="1"/>
  <c r="BB148" i="2"/>
  <c r="BB155" i="2"/>
  <c r="BB147" i="2"/>
  <c r="BB146" i="2"/>
  <c r="BB145" i="2"/>
  <c r="BB153" i="2"/>
  <c r="BB213" i="2" s="1"/>
  <c r="BB274" i="2" s="1"/>
  <c r="BB152" i="2"/>
  <c r="BB212" i="2" s="1"/>
  <c r="BB273" i="2" s="1"/>
  <c r="BB151" i="2"/>
  <c r="BB211" i="2" s="1"/>
  <c r="BB272" i="2" s="1"/>
  <c r="BB149" i="2"/>
  <c r="BB156" i="2"/>
  <c r="BB150" i="2"/>
  <c r="BB154" i="2"/>
  <c r="AB146" i="2"/>
  <c r="AB145" i="2"/>
  <c r="AB151" i="2"/>
  <c r="AB211" i="2" s="1"/>
  <c r="AB272" i="2" s="1"/>
  <c r="AB150" i="2"/>
  <c r="AB210" i="2" s="1"/>
  <c r="AB271" i="2" s="1"/>
  <c r="AB149" i="2"/>
  <c r="AB156" i="2"/>
  <c r="AB216" i="2" s="1"/>
  <c r="AB277" i="2" s="1"/>
  <c r="AB155" i="2"/>
  <c r="AB215" i="2" s="1"/>
  <c r="AB276" i="2" s="1"/>
  <c r="AB148" i="2"/>
  <c r="AB154" i="2"/>
  <c r="AB214" i="2" s="1"/>
  <c r="AB275" i="2" s="1"/>
  <c r="AB147" i="2"/>
  <c r="AB207" i="2" s="1"/>
  <c r="AB268" i="2" s="1"/>
  <c r="BF152" i="2"/>
  <c r="BF212" i="2" s="1"/>
  <c r="BF273" i="2" s="1"/>
  <c r="BF151" i="2"/>
  <c r="BF211" i="2" s="1"/>
  <c r="BF272" i="2" s="1"/>
  <c r="BF150" i="2"/>
  <c r="BF149" i="2"/>
  <c r="BF148" i="2"/>
  <c r="BF147" i="2"/>
  <c r="BF154" i="2"/>
  <c r="BF146" i="2"/>
  <c r="BF145" i="2"/>
  <c r="BF153" i="2"/>
  <c r="BF213" i="2" s="1"/>
  <c r="BF274" i="2" s="1"/>
  <c r="BF156" i="2"/>
  <c r="BF155" i="2"/>
  <c r="S149" i="2"/>
  <c r="S148" i="2"/>
  <c r="S147" i="2"/>
  <c r="S146" i="2"/>
  <c r="S145" i="2"/>
  <c r="S155" i="2"/>
  <c r="S215" i="2" s="1"/>
  <c r="S276" i="2" s="1"/>
  <c r="S154" i="2"/>
  <c r="S214" i="2" s="1"/>
  <c r="S275" i="2" s="1"/>
  <c r="S150" i="2"/>
  <c r="S156" i="2"/>
  <c r="S216" i="2" s="1"/>
  <c r="S277" i="2" s="1"/>
  <c r="BA147" i="2"/>
  <c r="BA154" i="2"/>
  <c r="BA146" i="2"/>
  <c r="BA145" i="2"/>
  <c r="BA153" i="2"/>
  <c r="BA213" i="2" s="1"/>
  <c r="BA274" i="2" s="1"/>
  <c r="BA152" i="2"/>
  <c r="BA212" i="2" s="1"/>
  <c r="BA273" i="2" s="1"/>
  <c r="BA151" i="2"/>
  <c r="BA211" i="2" s="1"/>
  <c r="BA272" i="2" s="1"/>
  <c r="BA150" i="2"/>
  <c r="BA148" i="2"/>
  <c r="BA156" i="2"/>
  <c r="BA149" i="2"/>
  <c r="BA209" i="2" s="1"/>
  <c r="BA270" i="2" s="1"/>
  <c r="BA155" i="2"/>
  <c r="T150" i="2"/>
  <c r="T149" i="2"/>
  <c r="T148" i="2"/>
  <c r="T147" i="2"/>
  <c r="T146" i="2"/>
  <c r="T145" i="2"/>
  <c r="T155" i="2"/>
  <c r="T215" i="2" s="1"/>
  <c r="T276" i="2" s="1"/>
  <c r="T154" i="2"/>
  <c r="T214" i="2" s="1"/>
  <c r="T275" i="2" s="1"/>
  <c r="T156" i="2"/>
  <c r="T216" i="2" s="1"/>
  <c r="T277" i="2" s="1"/>
  <c r="M126" i="3"/>
  <c r="T168" i="3"/>
  <c r="S146" i="3"/>
  <c r="S203" i="3"/>
  <c r="E146" i="3"/>
  <c r="E203" i="3" s="1"/>
  <c r="S144" i="3"/>
  <c r="S201" i="3" s="1"/>
  <c r="G142" i="3"/>
  <c r="G199" i="3" s="1"/>
  <c r="I141" i="3"/>
  <c r="I198" i="3"/>
  <c r="K147" i="2"/>
  <c r="K207" i="2" s="1"/>
  <c r="K268" i="2" s="1"/>
  <c r="K145" i="2"/>
  <c r="K205" i="2" s="1"/>
  <c r="K266" i="2" s="1"/>
  <c r="K146" i="2"/>
  <c r="K206" i="2" s="1"/>
  <c r="K267" i="2" s="1"/>
  <c r="K154" i="2"/>
  <c r="K214" i="2" s="1"/>
  <c r="K275" i="2" s="1"/>
  <c r="K155" i="2"/>
  <c r="K215" i="2" s="1"/>
  <c r="K276" i="2" s="1"/>
  <c r="K150" i="2"/>
  <c r="K210" i="2" s="1"/>
  <c r="K271" i="2" s="1"/>
  <c r="K35" i="4"/>
  <c r="K57" i="4"/>
  <c r="J145" i="3"/>
  <c r="J202" i="3"/>
  <c r="S199" i="3"/>
  <c r="B183" i="3"/>
  <c r="N153" i="3"/>
  <c r="N210" i="3"/>
  <c r="Q152" i="3"/>
  <c r="Q209" i="3"/>
  <c r="AX146" i="2"/>
  <c r="AX147" i="2"/>
  <c r="AX148" i="2"/>
  <c r="AX208" i="2" s="1"/>
  <c r="AX269" i="2" s="1"/>
  <c r="AX149" i="2"/>
  <c r="AX209" i="2" s="1"/>
  <c r="AX270" i="2" s="1"/>
  <c r="AX150" i="2"/>
  <c r="AX151" i="2"/>
  <c r="AX152" i="2"/>
  <c r="AX212" i="2" s="1"/>
  <c r="AX273" i="2" s="1"/>
  <c r="AX145" i="2"/>
  <c r="AX154" i="2"/>
  <c r="AX153" i="2"/>
  <c r="AX213" i="2" s="1"/>
  <c r="AX274" i="2" s="1"/>
  <c r="AX155" i="2"/>
  <c r="AX156" i="2"/>
  <c r="AX35" i="4"/>
  <c r="R151" i="3"/>
  <c r="R208" i="3"/>
  <c r="M146" i="3"/>
  <c r="M203" i="3"/>
  <c r="D146" i="3"/>
  <c r="D203" i="3" s="1"/>
  <c r="C144" i="3"/>
  <c r="C201" i="3" s="1"/>
  <c r="F143" i="3"/>
  <c r="F200" i="3" s="1"/>
  <c r="Q142" i="3"/>
  <c r="Q199" i="3"/>
  <c r="J154" i="3"/>
  <c r="J211" i="3"/>
  <c r="G139" i="3"/>
  <c r="G196" i="3" s="1"/>
  <c r="B53" i="4"/>
  <c r="AP148" i="2"/>
  <c r="AP155" i="2"/>
  <c r="AP147" i="2"/>
  <c r="AP146" i="2"/>
  <c r="AP145" i="2"/>
  <c r="AP152" i="2"/>
  <c r="AP212" i="2" s="1"/>
  <c r="AP273" i="2" s="1"/>
  <c r="AP151" i="2"/>
  <c r="AP211" i="2" s="1"/>
  <c r="AP272" i="2" s="1"/>
  <c r="AP154" i="2"/>
  <c r="AP149" i="2"/>
  <c r="AP150" i="2"/>
  <c r="AP156" i="2"/>
  <c r="AC147" i="2"/>
  <c r="AC154" i="2"/>
  <c r="AC146" i="2"/>
  <c r="AC145" i="2"/>
  <c r="AC151" i="2"/>
  <c r="AC211" i="2" s="1"/>
  <c r="AC272" i="2" s="1"/>
  <c r="AC150" i="2"/>
  <c r="AC210" i="2" s="1"/>
  <c r="AC271" i="2" s="1"/>
  <c r="AC156" i="2"/>
  <c r="AC216" i="2" s="1"/>
  <c r="AC277" i="2" s="1"/>
  <c r="AC148" i="2"/>
  <c r="AC149" i="2"/>
  <c r="AC155" i="2"/>
  <c r="BI153" i="2"/>
  <c r="BI213" i="2" s="1"/>
  <c r="BI274" i="2" s="1"/>
  <c r="BI152" i="2"/>
  <c r="BI212" i="2" s="1"/>
  <c r="BI273" i="2" s="1"/>
  <c r="BI151" i="2"/>
  <c r="BI150" i="2"/>
  <c r="BI149" i="2"/>
  <c r="BI148" i="2"/>
  <c r="BI147" i="2"/>
  <c r="BI146" i="2"/>
  <c r="BI145" i="2"/>
  <c r="BI154" i="2"/>
  <c r="BI155" i="2"/>
  <c r="BI156" i="2"/>
  <c r="AK151" i="2"/>
  <c r="AK211" i="2" s="1"/>
  <c r="AK272" i="2" s="1"/>
  <c r="AK150" i="2"/>
  <c r="AK210" i="2" s="1"/>
  <c r="AK271" i="2" s="1"/>
  <c r="AK149" i="2"/>
  <c r="AK148" i="2"/>
  <c r="AK147" i="2"/>
  <c r="AK207" i="2" s="1"/>
  <c r="AK268" i="2" s="1"/>
  <c r="AK146" i="2"/>
  <c r="AK154" i="2"/>
  <c r="AK145" i="2"/>
  <c r="AK155" i="2"/>
  <c r="AK215" i="2" s="1"/>
  <c r="AK276" i="2" s="1"/>
  <c r="AK156" i="2"/>
  <c r="AK216" i="2" s="1"/>
  <c r="AK277" i="2" s="1"/>
  <c r="AK35" i="4"/>
  <c r="J145" i="2"/>
  <c r="J146" i="2"/>
  <c r="J154" i="2"/>
  <c r="J214" i="2" s="1"/>
  <c r="J275" i="2" s="1"/>
  <c r="J147" i="2"/>
  <c r="J155" i="2"/>
  <c r="J215" i="2" s="1"/>
  <c r="J276" i="2" s="1"/>
  <c r="J57" i="4"/>
  <c r="J35" i="4"/>
  <c r="BD150" i="2"/>
  <c r="BD149" i="2"/>
  <c r="BD148" i="2"/>
  <c r="BD208" i="2" s="1"/>
  <c r="BD269" i="2" s="1"/>
  <c r="BD147" i="2"/>
  <c r="BD146" i="2"/>
  <c r="BD145" i="2"/>
  <c r="BD153" i="2"/>
  <c r="BD213" i="2" s="1"/>
  <c r="BD274" i="2" s="1"/>
  <c r="BD156" i="2"/>
  <c r="BD151" i="2"/>
  <c r="BD152" i="2"/>
  <c r="BD212" i="2" s="1"/>
  <c r="BD273" i="2" s="1"/>
  <c r="BD154" i="2"/>
  <c r="BD155" i="2"/>
  <c r="E28" i="7"/>
  <c r="M183" i="3"/>
  <c r="BG153" i="2"/>
  <c r="BG213" i="2" s="1"/>
  <c r="BG274" i="2" s="1"/>
  <c r="BG152" i="2"/>
  <c r="BG212" i="2" s="1"/>
  <c r="BG273" i="2" s="1"/>
  <c r="BG151" i="2"/>
  <c r="BG211" i="2" s="1"/>
  <c r="BG272" i="2" s="1"/>
  <c r="BG150" i="2"/>
  <c r="BG149" i="2"/>
  <c r="BG148" i="2"/>
  <c r="BG208" i="2" s="1"/>
  <c r="BG269" i="2" s="1"/>
  <c r="BG155" i="2"/>
  <c r="BG147" i="2"/>
  <c r="BG146" i="2"/>
  <c r="BG145" i="2"/>
  <c r="BG156" i="2"/>
  <c r="BG154" i="2"/>
  <c r="AA5" i="11"/>
  <c r="Z6" i="11"/>
  <c r="C145" i="2"/>
  <c r="C205" i="2" s="1"/>
  <c r="C266" i="2" s="1"/>
  <c r="C154" i="2"/>
  <c r="C214" i="2" s="1"/>
  <c r="C275" i="2" s="1"/>
  <c r="AN146" i="2"/>
  <c r="AN145" i="2"/>
  <c r="AN152" i="2"/>
  <c r="AN212" i="2" s="1"/>
  <c r="AN273" i="2" s="1"/>
  <c r="AN151" i="2"/>
  <c r="AN211" i="2" s="1"/>
  <c r="AN272" i="2" s="1"/>
  <c r="AN150" i="2"/>
  <c r="AN149" i="2"/>
  <c r="AN154" i="2"/>
  <c r="AN147" i="2"/>
  <c r="AN155" i="2"/>
  <c r="AN148" i="2"/>
  <c r="AN156" i="2"/>
  <c r="G145" i="2"/>
  <c r="G146" i="2"/>
  <c r="G154" i="2"/>
  <c r="G214" i="2" s="1"/>
  <c r="G275" i="2" s="1"/>
  <c r="G155" i="2"/>
  <c r="G215" i="2" s="1"/>
  <c r="G276" i="2" s="1"/>
  <c r="AF150" i="2"/>
  <c r="AF210" i="2" s="1"/>
  <c r="AF271" i="2" s="1"/>
  <c r="AF149" i="2"/>
  <c r="AF148" i="2"/>
  <c r="AF147" i="2"/>
  <c r="AF146" i="2"/>
  <c r="AF145" i="2"/>
  <c r="AF156" i="2"/>
  <c r="AF216" i="2" s="1"/>
  <c r="AF277" i="2" s="1"/>
  <c r="AF151" i="2"/>
  <c r="AF211" i="2" s="1"/>
  <c r="AF272" i="2" s="1"/>
  <c r="AF155" i="2"/>
  <c r="AF154" i="2"/>
  <c r="AF214" i="2" s="1"/>
  <c r="AF275" i="2" s="1"/>
  <c r="F145" i="2"/>
  <c r="F146" i="2"/>
  <c r="F155" i="2"/>
  <c r="F215" i="2" s="1"/>
  <c r="F276" i="2" s="1"/>
  <c r="F154" i="2"/>
  <c r="F214" i="2" s="1"/>
  <c r="F275" i="2" s="1"/>
  <c r="BH153" i="2"/>
  <c r="BH213" i="2" s="1"/>
  <c r="BH274" i="2" s="1"/>
  <c r="BH152" i="2"/>
  <c r="BH212" i="2" s="1"/>
  <c r="BH273" i="2" s="1"/>
  <c r="BH151" i="2"/>
  <c r="BH150" i="2"/>
  <c r="BH149" i="2"/>
  <c r="BH156" i="2"/>
  <c r="BH148" i="2"/>
  <c r="BH147" i="2"/>
  <c r="BH146" i="2"/>
  <c r="BH145" i="2"/>
  <c r="BH154" i="2"/>
  <c r="BH155" i="2"/>
  <c r="E210" i="3"/>
  <c r="AW152" i="2"/>
  <c r="AW212" i="2" s="1"/>
  <c r="AW273" i="2" s="1"/>
  <c r="AW151" i="2"/>
  <c r="AW211" i="2" s="1"/>
  <c r="AW272" i="2" s="1"/>
  <c r="AW150" i="2"/>
  <c r="AW149" i="2"/>
  <c r="AW148" i="2"/>
  <c r="AW147" i="2"/>
  <c r="AW146" i="2"/>
  <c r="AW145" i="2"/>
  <c r="AW156" i="2"/>
  <c r="AW216" i="2" s="1"/>
  <c r="AW277" i="2" s="1"/>
  <c r="AW154" i="2"/>
  <c r="AW155" i="2"/>
  <c r="AU152" i="2"/>
  <c r="AU212" i="2" s="1"/>
  <c r="AU273" i="2" s="1"/>
  <c r="AU151" i="2"/>
  <c r="AU211" i="2" s="1"/>
  <c r="AU272" i="2" s="1"/>
  <c r="AU150" i="2"/>
  <c r="AU149" i="2"/>
  <c r="AU148" i="2"/>
  <c r="AU155" i="2"/>
  <c r="AU147" i="2"/>
  <c r="AU146" i="2"/>
  <c r="AU145" i="2"/>
  <c r="AU156" i="2"/>
  <c r="AU216" i="2" s="1"/>
  <c r="AU277" i="2" s="1"/>
  <c r="AU154" i="2"/>
  <c r="B167" i="2"/>
  <c r="B227" i="2" s="1"/>
  <c r="B288" i="2" s="1"/>
  <c r="B163" i="2"/>
  <c r="B223" i="2" s="1"/>
  <c r="B284" i="2" s="1"/>
  <c r="B162" i="2"/>
  <c r="B222" i="2" s="1"/>
  <c r="B283" i="2" s="1"/>
  <c r="O206" i="3"/>
  <c r="AA145" i="2"/>
  <c r="AA151" i="2"/>
  <c r="AA211" i="2" s="1"/>
  <c r="AA272" i="2" s="1"/>
  <c r="AA150" i="2"/>
  <c r="AA210" i="2" s="1"/>
  <c r="AA271" i="2" s="1"/>
  <c r="AA149" i="2"/>
  <c r="AA148" i="2"/>
  <c r="AA155" i="2"/>
  <c r="AA215" i="2" s="1"/>
  <c r="AA276" i="2" s="1"/>
  <c r="AA146" i="2"/>
  <c r="AA147" i="2"/>
  <c r="AA156" i="2"/>
  <c r="AA216" i="2" s="1"/>
  <c r="AA277" i="2" s="1"/>
  <c r="AA154" i="2"/>
  <c r="AA214" i="2" s="1"/>
  <c r="AA275" i="2" s="1"/>
  <c r="AO147" i="2"/>
  <c r="AO154" i="2"/>
  <c r="AO146" i="2"/>
  <c r="AO145" i="2"/>
  <c r="AO152" i="2"/>
  <c r="AO212" i="2" s="1"/>
  <c r="AO273" i="2" s="1"/>
  <c r="AO151" i="2"/>
  <c r="AO211" i="2" s="1"/>
  <c r="AO272" i="2" s="1"/>
  <c r="AO150" i="2"/>
  <c r="AO155" i="2"/>
  <c r="AO148" i="2"/>
  <c r="AO156" i="2"/>
  <c r="AO149" i="2"/>
  <c r="Y150" i="2"/>
  <c r="Y149" i="2"/>
  <c r="Y148" i="2"/>
  <c r="Y147" i="2"/>
  <c r="Y146" i="2"/>
  <c r="Y155" i="2"/>
  <c r="Y215" i="2" s="1"/>
  <c r="Y276" i="2" s="1"/>
  <c r="Y154" i="2"/>
  <c r="Y214" i="2" s="1"/>
  <c r="Y275" i="2" s="1"/>
  <c r="Y156" i="2"/>
  <c r="Y216" i="2" s="1"/>
  <c r="Y277" i="2" s="1"/>
  <c r="Y145" i="2"/>
  <c r="U150" i="2"/>
  <c r="U149" i="2"/>
  <c r="U148" i="2"/>
  <c r="U147" i="2"/>
  <c r="U146" i="2"/>
  <c r="U145" i="2"/>
  <c r="U156" i="2"/>
  <c r="U216" i="2" s="1"/>
  <c r="U277" i="2" s="1"/>
  <c r="U155" i="2"/>
  <c r="U215" i="2" s="1"/>
  <c r="U276" i="2" s="1"/>
  <c r="U154" i="2"/>
  <c r="U214" i="2" s="1"/>
  <c r="U275" i="2" s="1"/>
  <c r="AZ146" i="2"/>
  <c r="AZ145" i="2"/>
  <c r="AZ153" i="2"/>
  <c r="AZ213" i="2" s="1"/>
  <c r="AZ274" i="2" s="1"/>
  <c r="AZ152" i="2"/>
  <c r="AZ212" i="2" s="1"/>
  <c r="AZ273" i="2" s="1"/>
  <c r="AZ151" i="2"/>
  <c r="AZ150" i="2"/>
  <c r="AZ210" i="2" s="1"/>
  <c r="AZ271" i="2" s="1"/>
  <c r="AZ149" i="2"/>
  <c r="AZ147" i="2"/>
  <c r="AZ156" i="2"/>
  <c r="AZ148" i="2"/>
  <c r="AZ155" i="2"/>
  <c r="AZ154" i="2"/>
  <c r="E200" i="3"/>
  <c r="S183" i="3"/>
  <c r="E202" i="3"/>
  <c r="D202" i="3"/>
  <c r="C200" i="3"/>
  <c r="Z146" i="2"/>
  <c r="Z147" i="2"/>
  <c r="Z148" i="2"/>
  <c r="Z149" i="2"/>
  <c r="Z150" i="2"/>
  <c r="Z156" i="2"/>
  <c r="Z216" i="2" s="1"/>
  <c r="Z277" i="2" s="1"/>
  <c r="Z154" i="2"/>
  <c r="Z145" i="2"/>
  <c r="Z151" i="2"/>
  <c r="Z211" i="2" s="1"/>
  <c r="Z272" i="2" s="1"/>
  <c r="Z155" i="2"/>
  <c r="Z215" i="2" s="1"/>
  <c r="Z276" i="2" s="1"/>
  <c r="R205" i="3"/>
  <c r="R204" i="3"/>
  <c r="O145" i="2"/>
  <c r="O205" i="2" s="1"/>
  <c r="O266" i="2" s="1"/>
  <c r="O150" i="2"/>
  <c r="O149" i="2"/>
  <c r="O148" i="2"/>
  <c r="O156" i="2"/>
  <c r="O216" i="2" s="1"/>
  <c r="O277" i="2" s="1"/>
  <c r="O154" i="2"/>
  <c r="O214" i="2" s="1"/>
  <c r="O275" i="2" s="1"/>
  <c r="O147" i="2"/>
  <c r="O155" i="2"/>
  <c r="O215" i="2" s="1"/>
  <c r="O276" i="2" s="1"/>
  <c r="O146" i="2"/>
  <c r="AD148" i="2"/>
  <c r="AD155" i="2"/>
  <c r="AD147" i="2"/>
  <c r="AD146" i="2"/>
  <c r="AD206" i="2" s="1"/>
  <c r="AD267" i="2" s="1"/>
  <c r="AD145" i="2"/>
  <c r="AD151" i="2"/>
  <c r="AD211" i="2" s="1"/>
  <c r="AD272" i="2" s="1"/>
  <c r="AD149" i="2"/>
  <c r="AD150" i="2"/>
  <c r="AD210" i="2" s="1"/>
  <c r="AD271" i="2" s="1"/>
  <c r="AD156" i="2"/>
  <c r="AD216" i="2" s="1"/>
  <c r="AD277" i="2" s="1"/>
  <c r="AD154" i="2"/>
  <c r="AD214" i="2" s="1"/>
  <c r="AD275" i="2" s="1"/>
  <c r="I145" i="2"/>
  <c r="I146" i="2"/>
  <c r="I154" i="2"/>
  <c r="I214" i="2" s="1"/>
  <c r="I275" i="2" s="1"/>
  <c r="I147" i="2"/>
  <c r="I155" i="2"/>
  <c r="I215" i="2" s="1"/>
  <c r="I276" i="2" s="1"/>
  <c r="BC149" i="2"/>
  <c r="BC156" i="2"/>
  <c r="BC148" i="2"/>
  <c r="BC208" i="2" s="1"/>
  <c r="BC269" i="2" s="1"/>
  <c r="BC147" i="2"/>
  <c r="BC146" i="2"/>
  <c r="BC145" i="2"/>
  <c r="BC153" i="2"/>
  <c r="BC213" i="2" s="1"/>
  <c r="BC274" i="2" s="1"/>
  <c r="BC152" i="2"/>
  <c r="BC212" i="2" s="1"/>
  <c r="BC273" i="2" s="1"/>
  <c r="BC150" i="2"/>
  <c r="BC151" i="2"/>
  <c r="BC154" i="2"/>
  <c r="BC155" i="2"/>
  <c r="BE151" i="2"/>
  <c r="BE211" i="2" s="1"/>
  <c r="BE272" i="2" s="1"/>
  <c r="BE150" i="2"/>
  <c r="BE210" i="2" s="1"/>
  <c r="BE271" i="2" s="1"/>
  <c r="BE149" i="2"/>
  <c r="BE148" i="2"/>
  <c r="BE147" i="2"/>
  <c r="BE146" i="2"/>
  <c r="BE145" i="2"/>
  <c r="BE154" i="2"/>
  <c r="BE153" i="2"/>
  <c r="BE213" i="2" s="1"/>
  <c r="BE274" i="2" s="1"/>
  <c r="BE152" i="2"/>
  <c r="BE212" i="2" s="1"/>
  <c r="BE273" i="2" s="1"/>
  <c r="BE156" i="2"/>
  <c r="BE155" i="2"/>
  <c r="D145" i="2"/>
  <c r="D205" i="2" s="1"/>
  <c r="D266" i="2" s="1"/>
  <c r="D154" i="2"/>
  <c r="D214" i="2" s="1"/>
  <c r="D275" i="2" s="1"/>
  <c r="T182" i="3"/>
  <c r="V18" i="11"/>
  <c r="P146" i="2"/>
  <c r="P145" i="2"/>
  <c r="P150" i="2"/>
  <c r="P149" i="2"/>
  <c r="P154" i="2"/>
  <c r="P214" i="2" s="1"/>
  <c r="P275" i="2" s="1"/>
  <c r="P147" i="2"/>
  <c r="P156" i="2"/>
  <c r="P216" i="2" s="1"/>
  <c r="P277" i="2" s="1"/>
  <c r="P155" i="2"/>
  <c r="P215" i="2" s="1"/>
  <c r="P276" i="2" s="1"/>
  <c r="P148" i="2"/>
  <c r="AI151" i="2"/>
  <c r="AI211" i="2" s="1"/>
  <c r="AI272" i="2" s="1"/>
  <c r="AI150" i="2"/>
  <c r="AI210" i="2" s="1"/>
  <c r="AI271" i="2" s="1"/>
  <c r="AI149" i="2"/>
  <c r="AI148" i="2"/>
  <c r="AI155" i="2"/>
  <c r="AI147" i="2"/>
  <c r="AI146" i="2"/>
  <c r="AI145" i="2"/>
  <c r="AI156" i="2"/>
  <c r="AI216" i="2" s="1"/>
  <c r="AI277" i="2" s="1"/>
  <c r="AI154" i="2"/>
  <c r="AI214" i="2" s="1"/>
  <c r="AI275" i="2" s="1"/>
  <c r="E183" i="3"/>
  <c r="L197" i="3"/>
  <c r="AQ149" i="2"/>
  <c r="AQ156" i="2"/>
  <c r="AQ216" i="2" s="1"/>
  <c r="AQ277" i="2" s="1"/>
  <c r="AQ148" i="2"/>
  <c r="AQ147" i="2"/>
  <c r="AQ146" i="2"/>
  <c r="AQ145" i="2"/>
  <c r="AQ152" i="2"/>
  <c r="AQ212" i="2" s="1"/>
  <c r="AQ273" i="2" s="1"/>
  <c r="AQ154" i="2"/>
  <c r="AQ150" i="2"/>
  <c r="AQ155" i="2"/>
  <c r="AQ151" i="2"/>
  <c r="AQ211" i="2" s="1"/>
  <c r="AQ272" i="2" s="1"/>
  <c r="E155" i="2"/>
  <c r="E215" i="2" s="1"/>
  <c r="E276" i="2" s="1"/>
  <c r="E154" i="2"/>
  <c r="E214" i="2" s="1"/>
  <c r="E275" i="2" s="1"/>
  <c r="E145" i="2"/>
  <c r="E205" i="2" s="1"/>
  <c r="E266" i="2" s="1"/>
  <c r="E146" i="2"/>
  <c r="Q147" i="2"/>
  <c r="Q154" i="2"/>
  <c r="Q214" i="2" s="1"/>
  <c r="Q275" i="2" s="1"/>
  <c r="Q146" i="2"/>
  <c r="Q145" i="2"/>
  <c r="Q205" i="2" s="1"/>
  <c r="Q266" i="2" s="1"/>
  <c r="Q150" i="2"/>
  <c r="Q148" i="2"/>
  <c r="Q149" i="2"/>
  <c r="Q156" i="2"/>
  <c r="Q216" i="2" s="1"/>
  <c r="Q277" i="2" s="1"/>
  <c r="Q155" i="2"/>
  <c r="Q215" i="2" s="1"/>
  <c r="Q276" i="2" s="1"/>
  <c r="AV152" i="2"/>
  <c r="AV212" i="2" s="1"/>
  <c r="AV273" i="2" s="1"/>
  <c r="AV151" i="2"/>
  <c r="AV211" i="2" s="1"/>
  <c r="AV272" i="2" s="1"/>
  <c r="AV150" i="2"/>
  <c r="AV149" i="2"/>
  <c r="AV156" i="2"/>
  <c r="AV148" i="2"/>
  <c r="AV147" i="2"/>
  <c r="AV146" i="2"/>
  <c r="AV145" i="2"/>
  <c r="AV155" i="2"/>
  <c r="AV154" i="2"/>
  <c r="AH151" i="2"/>
  <c r="AH211" i="2" s="1"/>
  <c r="AH272" i="2" s="1"/>
  <c r="AH150" i="2"/>
  <c r="AH210" i="2" s="1"/>
  <c r="AH271" i="2" s="1"/>
  <c r="AH149" i="2"/>
  <c r="AH148" i="2"/>
  <c r="AH147" i="2"/>
  <c r="AH154" i="2"/>
  <c r="AH214" i="2" s="1"/>
  <c r="AH275" i="2" s="1"/>
  <c r="AH146" i="2"/>
  <c r="AH145" i="2"/>
  <c r="AH156" i="2"/>
  <c r="AH216" i="2" s="1"/>
  <c r="AH277" i="2" s="1"/>
  <c r="AH155" i="2"/>
  <c r="L147" i="2"/>
  <c r="L207" i="2" s="1"/>
  <c r="L268" i="2" s="1"/>
  <c r="L145" i="2"/>
  <c r="L205" i="2" s="1"/>
  <c r="L266" i="2" s="1"/>
  <c r="L146" i="2"/>
  <c r="L206" i="2" s="1"/>
  <c r="L267" i="2" s="1"/>
  <c r="L154" i="2"/>
  <c r="L214" i="2" s="1"/>
  <c r="L275" i="2" s="1"/>
  <c r="L155" i="2"/>
  <c r="L215" i="2" s="1"/>
  <c r="L276" i="2" s="1"/>
  <c r="L150" i="2"/>
  <c r="L210" i="2" s="1"/>
  <c r="L271" i="2" s="1"/>
  <c r="G183" i="3"/>
  <c r="X150" i="2"/>
  <c r="X149" i="2"/>
  <c r="X148" i="2"/>
  <c r="X147" i="2"/>
  <c r="X146" i="2"/>
  <c r="X145" i="2"/>
  <c r="X156" i="2"/>
  <c r="X216" i="2" s="1"/>
  <c r="X277" i="2" s="1"/>
  <c r="X154" i="2"/>
  <c r="X214" i="2" s="1"/>
  <c r="X275" i="2" s="1"/>
  <c r="X155" i="2"/>
  <c r="X215" i="2" s="1"/>
  <c r="X276" i="2" s="1"/>
  <c r="AG151" i="2"/>
  <c r="AG211" i="2" s="1"/>
  <c r="AG272" i="2" s="1"/>
  <c r="AG150" i="2"/>
  <c r="AG210" i="2" s="1"/>
  <c r="AG271" i="2" s="1"/>
  <c r="AG149" i="2"/>
  <c r="AG148" i="2"/>
  <c r="AG147" i="2"/>
  <c r="AG146" i="2"/>
  <c r="AG145" i="2"/>
  <c r="AG156" i="2"/>
  <c r="AG216" i="2" s="1"/>
  <c r="AG277" i="2" s="1"/>
  <c r="AG155" i="2"/>
  <c r="AG154" i="2"/>
  <c r="D126" i="3"/>
  <c r="C202" i="3"/>
  <c r="AT152" i="2"/>
  <c r="AT212" i="2" s="1"/>
  <c r="AT273" i="2" s="1"/>
  <c r="AT151" i="2"/>
  <c r="AT211" i="2" s="1"/>
  <c r="AT272" i="2" s="1"/>
  <c r="AT150" i="2"/>
  <c r="AT149" i="2"/>
  <c r="AT148" i="2"/>
  <c r="AT147" i="2"/>
  <c r="AT154" i="2"/>
  <c r="AT146" i="2"/>
  <c r="AT145" i="2"/>
  <c r="AT155" i="2"/>
  <c r="AT156" i="2"/>
  <c r="AR150" i="2"/>
  <c r="AR149" i="2"/>
  <c r="AR148" i="2"/>
  <c r="AR147" i="2"/>
  <c r="AR146" i="2"/>
  <c r="AR145" i="2"/>
  <c r="AR151" i="2"/>
  <c r="AR211" i="2" s="1"/>
  <c r="AR272" i="2" s="1"/>
  <c r="AR155" i="2"/>
  <c r="AR152" i="2"/>
  <c r="AR212" i="2" s="1"/>
  <c r="AR273" i="2" s="1"/>
  <c r="AR154" i="2"/>
  <c r="AR156" i="2"/>
  <c r="AY145" i="2"/>
  <c r="AY153" i="2"/>
  <c r="AY213" i="2" s="1"/>
  <c r="AY274" i="2" s="1"/>
  <c r="AY152" i="2"/>
  <c r="AY212" i="2" s="1"/>
  <c r="AY273" i="2" s="1"/>
  <c r="AY151" i="2"/>
  <c r="AY211" i="2" s="1"/>
  <c r="AY272" i="2" s="1"/>
  <c r="AY150" i="2"/>
  <c r="AY149" i="2"/>
  <c r="AY209" i="2" s="1"/>
  <c r="AY270" i="2" s="1"/>
  <c r="AY148" i="2"/>
  <c r="AY208" i="2" s="1"/>
  <c r="AY269" i="2" s="1"/>
  <c r="AY146" i="2"/>
  <c r="AY147" i="2"/>
  <c r="AY155" i="2"/>
  <c r="AY154" i="2"/>
  <c r="AY156" i="2"/>
  <c r="AJ151" i="2"/>
  <c r="AJ211" i="2" s="1"/>
  <c r="AJ272" i="2" s="1"/>
  <c r="AJ150" i="2"/>
  <c r="AJ210" i="2" s="1"/>
  <c r="AJ271" i="2" s="1"/>
  <c r="AJ149" i="2"/>
  <c r="AJ156" i="2"/>
  <c r="AJ216" i="2" s="1"/>
  <c r="AJ277" i="2" s="1"/>
  <c r="AJ148" i="2"/>
  <c r="AJ147" i="2"/>
  <c r="AJ146" i="2"/>
  <c r="AJ145" i="2"/>
  <c r="AJ154" i="2"/>
  <c r="AJ214" i="2" s="1"/>
  <c r="AJ275" i="2" s="1"/>
  <c r="AJ155" i="2"/>
  <c r="AJ215" i="2" s="1"/>
  <c r="AJ276" i="2" s="1"/>
  <c r="H146" i="2"/>
  <c r="H147" i="2"/>
  <c r="H145" i="2"/>
  <c r="H205" i="2" s="1"/>
  <c r="H266" i="2" s="1"/>
  <c r="H154" i="2"/>
  <c r="H214" i="2" s="1"/>
  <c r="H275" i="2" s="1"/>
  <c r="H155" i="2"/>
  <c r="H215" i="2" s="1"/>
  <c r="H276" i="2" s="1"/>
  <c r="H150" i="2"/>
  <c r="H210" i="2" s="1"/>
  <c r="H271" i="2" s="1"/>
  <c r="AE149" i="2"/>
  <c r="AE156" i="2"/>
  <c r="AE216" i="2" s="1"/>
  <c r="AE277" i="2" s="1"/>
  <c r="AE148" i="2"/>
  <c r="AE147" i="2"/>
  <c r="AE146" i="2"/>
  <c r="AE206" i="2" s="1"/>
  <c r="AE267" i="2" s="1"/>
  <c r="AE145" i="2"/>
  <c r="AE150" i="2"/>
  <c r="AE210" i="2" s="1"/>
  <c r="AE271" i="2" s="1"/>
  <c r="AE151" i="2"/>
  <c r="AE211" i="2" s="1"/>
  <c r="AE272" i="2" s="1"/>
  <c r="AE155" i="2"/>
  <c r="AE215" i="2" s="1"/>
  <c r="AE276" i="2" s="1"/>
  <c r="AE154" i="2"/>
  <c r="D5" i="3"/>
  <c r="I200" i="3"/>
  <c r="V150" i="2"/>
  <c r="V149" i="2"/>
  <c r="V148" i="2"/>
  <c r="V147" i="2"/>
  <c r="V154" i="2"/>
  <c r="V214" i="2" s="1"/>
  <c r="V275" i="2" s="1"/>
  <c r="V146" i="2"/>
  <c r="V145" i="2"/>
  <c r="V205" i="2" s="1"/>
  <c r="V266" i="2" s="1"/>
  <c r="V156" i="2"/>
  <c r="V216" i="2" s="1"/>
  <c r="V277" i="2" s="1"/>
  <c r="V155" i="2"/>
  <c r="V215" i="2" s="1"/>
  <c r="V276" i="2" s="1"/>
  <c r="AS347" i="2"/>
  <c r="X241" i="2"/>
  <c r="X302" i="2" s="1"/>
  <c r="X362" i="2"/>
  <c r="AO346" i="2"/>
  <c r="X244" i="2"/>
  <c r="X305" i="2" s="1"/>
  <c r="X365" i="2"/>
  <c r="AG232" i="2"/>
  <c r="AG293" i="2" s="1"/>
  <c r="AG353" i="2"/>
  <c r="Q194" i="2"/>
  <c r="Q255" i="2" s="1"/>
  <c r="Q315" i="2"/>
  <c r="Y348" i="2"/>
  <c r="V231" i="2"/>
  <c r="V292" i="2" s="1"/>
  <c r="V352" i="2"/>
  <c r="AA340" i="2"/>
  <c r="BH342" i="2"/>
  <c r="AT341" i="2"/>
  <c r="Z336" i="2"/>
  <c r="AL216" i="2"/>
  <c r="AL277" i="2" s="1"/>
  <c r="AL337" i="2"/>
  <c r="AP216" i="2"/>
  <c r="AP277" i="2" s="1"/>
  <c r="AP337" i="2"/>
  <c r="AH234" i="2"/>
  <c r="AH295" i="2" s="1"/>
  <c r="AH355" i="2"/>
  <c r="AT236" i="2"/>
  <c r="AT297" i="2" s="1"/>
  <c r="AT357" i="2"/>
  <c r="BF247" i="2"/>
  <c r="BF308" i="2" s="1"/>
  <c r="BF368" i="2"/>
  <c r="AT245" i="2"/>
  <c r="AT306" i="2" s="1"/>
  <c r="AT366" i="2"/>
  <c r="BC211" i="2"/>
  <c r="BC272" i="2" s="1"/>
  <c r="BC332" i="2"/>
  <c r="T239" i="2"/>
  <c r="T300" i="2" s="1"/>
  <c r="T360" i="2"/>
  <c r="BE231" i="2"/>
  <c r="BE292" i="2" s="1"/>
  <c r="BE352" i="2"/>
  <c r="U240" i="2"/>
  <c r="U301" i="2" s="1"/>
  <c r="U361" i="2"/>
  <c r="Q241" i="2"/>
  <c r="Q302" i="2" s="1"/>
  <c r="Q362" i="2"/>
  <c r="AK345" i="2"/>
  <c r="AV346" i="2"/>
  <c r="Q244" i="2"/>
  <c r="Q305" i="2" s="1"/>
  <c r="Q365" i="2"/>
  <c r="U197" i="2"/>
  <c r="U258" i="2" s="1"/>
  <c r="U318" i="2"/>
  <c r="AJ230" i="2"/>
  <c r="AJ291" i="2" s="1"/>
  <c r="AJ351" i="2"/>
  <c r="AR346" i="2"/>
  <c r="AG340" i="2"/>
  <c r="AR233" i="2"/>
  <c r="AR294" i="2" s="1"/>
  <c r="AR354" i="2"/>
  <c r="O348" i="2"/>
  <c r="N194" i="2"/>
  <c r="N255" i="2" s="1"/>
  <c r="N315" i="2"/>
  <c r="W231" i="2"/>
  <c r="W292" i="2" s="1"/>
  <c r="W352" i="2"/>
  <c r="AY342" i="2"/>
  <c r="AJ246" i="2"/>
  <c r="AJ307" i="2" s="1"/>
  <c r="AJ367" i="2"/>
  <c r="S240" i="2"/>
  <c r="S301" i="2" s="1"/>
  <c r="S361" i="2"/>
  <c r="Q239" i="2"/>
  <c r="Q300" i="2" s="1"/>
  <c r="Q360" i="2"/>
  <c r="AE229" i="2"/>
  <c r="AE290" i="2" s="1"/>
  <c r="AE350" i="2"/>
  <c r="AI19" i="2"/>
  <c r="AI320" i="2" s="1"/>
  <c r="Y320" i="2"/>
  <c r="R196" i="2"/>
  <c r="R257" i="2" s="1"/>
  <c r="R317" i="2"/>
  <c r="AJ335" i="2"/>
  <c r="AK336" i="2"/>
  <c r="AW337" i="2"/>
  <c r="AO216" i="2"/>
  <c r="AO277" i="2" s="1"/>
  <c r="AO337" i="2"/>
  <c r="AC234" i="2"/>
  <c r="AC295" i="2" s="1"/>
  <c r="AC355" i="2"/>
  <c r="AO237" i="2"/>
  <c r="AO298" i="2" s="1"/>
  <c r="AO358" i="2"/>
  <c r="AS236" i="2"/>
  <c r="AS297" i="2" s="1"/>
  <c r="AS357" i="2"/>
  <c r="BE247" i="2"/>
  <c r="BE308" i="2" s="1"/>
  <c r="BE368" i="2"/>
  <c r="AS245" i="2"/>
  <c r="AS306" i="2" s="1"/>
  <c r="AS366" i="2"/>
  <c r="AS243" i="2"/>
  <c r="AS304" i="2" s="1"/>
  <c r="AS364" i="2"/>
  <c r="AS242" i="2"/>
  <c r="AS303" i="2" s="1"/>
  <c r="AS363" i="2"/>
  <c r="BF332" i="2"/>
  <c r="BB332" i="2"/>
  <c r="T249" i="2"/>
  <c r="T310" i="2" s="1"/>
  <c r="T370" i="2"/>
  <c r="AY231" i="2"/>
  <c r="AY292" i="2" s="1"/>
  <c r="AY352" i="2"/>
  <c r="AA246" i="2"/>
  <c r="AA307" i="2" s="1"/>
  <c r="AA367" i="2"/>
  <c r="O244" i="2"/>
  <c r="O305" i="2" s="1"/>
  <c r="O365" i="2"/>
  <c r="W343" i="2"/>
  <c r="N197" i="2"/>
  <c r="N258" i="2" s="1"/>
  <c r="N318" i="2"/>
  <c r="AN346" i="2"/>
  <c r="T196" i="2"/>
  <c r="T257" i="2" s="1"/>
  <c r="T317" i="2"/>
  <c r="Z232" i="2"/>
  <c r="Z293" i="2" s="1"/>
  <c r="Z353" i="2"/>
  <c r="BA230" i="2"/>
  <c r="BA291" i="2" s="1"/>
  <c r="BA351" i="2"/>
  <c r="AD230" i="2"/>
  <c r="AD291" i="2" s="1"/>
  <c r="AD351" i="2"/>
  <c r="AJ229" i="2"/>
  <c r="AJ290" i="2" s="1"/>
  <c r="AJ350" i="2"/>
  <c r="AK344" i="2"/>
  <c r="BG342" i="2"/>
  <c r="AM233" i="2"/>
  <c r="AM294" i="2" s="1"/>
  <c r="AM354" i="2"/>
  <c r="X348" i="2"/>
  <c r="BD342" i="2"/>
  <c r="AF246" i="2"/>
  <c r="AF307" i="2" s="1"/>
  <c r="AF367" i="2"/>
  <c r="X240" i="2"/>
  <c r="X301" i="2" s="1"/>
  <c r="X361" i="2"/>
  <c r="AD238" i="2"/>
  <c r="AD299" i="2" s="1"/>
  <c r="AD359" i="2"/>
  <c r="Q230" i="2"/>
  <c r="Q291" i="2" s="1"/>
  <c r="Q351" i="2"/>
  <c r="R228" i="2"/>
  <c r="R289" i="2" s="1"/>
  <c r="R349" i="2"/>
  <c r="AT26" i="2"/>
  <c r="AT327" i="2" s="1"/>
  <c r="AK327" i="2"/>
  <c r="AG214" i="2"/>
  <c r="AG275" i="2" s="1"/>
  <c r="AG335" i="2"/>
  <c r="AD215" i="2"/>
  <c r="AD276" i="2" s="1"/>
  <c r="AD336" i="2"/>
  <c r="Z234" i="2"/>
  <c r="Z295" i="2" s="1"/>
  <c r="Z355" i="2"/>
  <c r="AD234" i="2"/>
  <c r="AD295" i="2" s="1"/>
  <c r="AD355" i="2"/>
  <c r="AP237" i="2"/>
  <c r="AP298" i="2" s="1"/>
  <c r="AP358" i="2"/>
  <c r="AP236" i="2"/>
  <c r="AP297" i="2" s="1"/>
  <c r="AP357" i="2"/>
  <c r="BB247" i="2"/>
  <c r="BB308" i="2" s="1"/>
  <c r="BB368" i="2"/>
  <c r="AP243" i="2"/>
  <c r="AP304" i="2" s="1"/>
  <c r="AP364" i="2"/>
  <c r="AT242" i="2"/>
  <c r="AT303" i="2" s="1"/>
  <c r="AT363" i="2"/>
  <c r="BG332" i="2"/>
  <c r="AY332" i="2"/>
  <c r="T228" i="2"/>
  <c r="T289" i="2" s="1"/>
  <c r="T349" i="2"/>
  <c r="AZ231" i="2"/>
  <c r="AZ292" i="2" s="1"/>
  <c r="AZ352" i="2"/>
  <c r="O241" i="2"/>
  <c r="O302" i="2" s="1"/>
  <c r="O362" i="2"/>
  <c r="Q343" i="2"/>
  <c r="AU341" i="2"/>
  <c r="U196" i="2"/>
  <c r="U257" i="2" s="1"/>
  <c r="U317" i="2"/>
  <c r="AW346" i="2"/>
  <c r="AP346" i="2"/>
  <c r="BF230" i="2"/>
  <c r="BF291" i="2" s="1"/>
  <c r="BF351" i="2"/>
  <c r="BC230" i="2"/>
  <c r="BC291" i="2" s="1"/>
  <c r="BC351" i="2"/>
  <c r="AC229" i="2"/>
  <c r="AC290" i="2" s="1"/>
  <c r="AC350" i="2"/>
  <c r="AA229" i="2"/>
  <c r="AA290" i="2" s="1"/>
  <c r="AA350" i="2"/>
  <c r="V196" i="2"/>
  <c r="V257" i="2" s="1"/>
  <c r="V317" i="2"/>
  <c r="AE232" i="2"/>
  <c r="AE293" i="2" s="1"/>
  <c r="AE353" i="2"/>
  <c r="T194" i="2"/>
  <c r="T255" i="2" s="1"/>
  <c r="T315" i="2"/>
  <c r="W194" i="2"/>
  <c r="W255" i="2" s="1"/>
  <c r="W315" i="2"/>
  <c r="Y194" i="2"/>
  <c r="Y255" i="2" s="1"/>
  <c r="Y315" i="2"/>
  <c r="AN233" i="2"/>
  <c r="AN294" i="2" s="1"/>
  <c r="AN354" i="2"/>
  <c r="S348" i="2"/>
  <c r="BF342" i="2"/>
  <c r="P231" i="2"/>
  <c r="P292" i="2" s="1"/>
  <c r="P352" i="2"/>
  <c r="R231" i="2"/>
  <c r="R292" i="2" s="1"/>
  <c r="R352" i="2"/>
  <c r="AK340" i="2"/>
  <c r="U194" i="2"/>
  <c r="U255" i="2" s="1"/>
  <c r="U315" i="2"/>
  <c r="S241" i="2"/>
  <c r="S302" i="2" s="1"/>
  <c r="S362" i="2"/>
  <c r="AK60" i="2"/>
  <c r="Y361" i="2"/>
  <c r="W239" i="2"/>
  <c r="W300" i="2" s="1"/>
  <c r="W360" i="2"/>
  <c r="Y228" i="2"/>
  <c r="Y289" i="2" s="1"/>
  <c r="Y349" i="2"/>
  <c r="AU347" i="2"/>
  <c r="X344" i="2"/>
  <c r="S195" i="2"/>
  <c r="S256" i="2" s="1"/>
  <c r="S316" i="2"/>
  <c r="X195" i="2"/>
  <c r="X256" i="2" s="1"/>
  <c r="X316" i="2"/>
  <c r="W193" i="2"/>
  <c r="W254" i="2" s="1"/>
  <c r="W314" i="2"/>
  <c r="AB335" i="2"/>
  <c r="AC215" i="2"/>
  <c r="AC276" i="2" s="1"/>
  <c r="AC336" i="2"/>
  <c r="AS337" i="2"/>
  <c r="AO236" i="2"/>
  <c r="AO297" i="2" s="1"/>
  <c r="AO357" i="2"/>
  <c r="AO245" i="2"/>
  <c r="AO306" i="2" s="1"/>
  <c r="AO366" i="2"/>
  <c r="AX211" i="2"/>
  <c r="AX272" i="2" s="1"/>
  <c r="AX332" i="2"/>
  <c r="O231" i="2"/>
  <c r="O292" i="2" s="1"/>
  <c r="O352" i="2"/>
  <c r="AH246" i="2"/>
  <c r="AH307" i="2" s="1"/>
  <c r="AH367" i="2"/>
  <c r="AF238" i="2"/>
  <c r="AF299" i="2" s="1"/>
  <c r="AF359" i="2"/>
  <c r="AR347" i="2"/>
  <c r="BF231" i="2"/>
  <c r="BF292" i="2" s="1"/>
  <c r="BF352" i="2"/>
  <c r="AG248" i="2"/>
  <c r="AG309" i="2" s="1"/>
  <c r="AG369" i="2"/>
  <c r="U239" i="2"/>
  <c r="U300" i="2" s="1"/>
  <c r="U360" i="2"/>
  <c r="O230" i="2"/>
  <c r="O291" i="2" s="1"/>
  <c r="O351" i="2"/>
  <c r="Y241" i="2"/>
  <c r="Y302" i="2" s="1"/>
  <c r="Y362" i="2"/>
  <c r="W241" i="2"/>
  <c r="W302" i="2" s="1"/>
  <c r="W362" i="2"/>
  <c r="AQ346" i="2"/>
  <c r="AB345" i="2"/>
  <c r="Y343" i="2"/>
  <c r="AQ341" i="2"/>
  <c r="U195" i="2"/>
  <c r="U256" i="2" s="1"/>
  <c r="U316" i="2"/>
  <c r="AM346" i="2"/>
  <c r="S244" i="2"/>
  <c r="S305" i="2" s="1"/>
  <c r="S365" i="2"/>
  <c r="Y244" i="2"/>
  <c r="Y305" i="2" s="1"/>
  <c r="Y365" i="2"/>
  <c r="AH230" i="2"/>
  <c r="AH291" i="2" s="1"/>
  <c r="AH351" i="2"/>
  <c r="S196" i="2"/>
  <c r="S257" i="2" s="1"/>
  <c r="S317" i="2"/>
  <c r="AZ230" i="2"/>
  <c r="AZ291" i="2" s="1"/>
  <c r="AZ351" i="2"/>
  <c r="BB230" i="2"/>
  <c r="BB291" i="2" s="1"/>
  <c r="BB351" i="2"/>
  <c r="AC230" i="2"/>
  <c r="AC291" i="2" s="1"/>
  <c r="AC351" i="2"/>
  <c r="AK229" i="2"/>
  <c r="AK290" i="2" s="1"/>
  <c r="AK350" i="2"/>
  <c r="AI229" i="2"/>
  <c r="AI290" i="2" s="1"/>
  <c r="AI350" i="2"/>
  <c r="O196" i="2"/>
  <c r="O257" i="2" s="1"/>
  <c r="O317" i="2"/>
  <c r="AB232" i="2"/>
  <c r="AB293" i="2" s="1"/>
  <c r="AB353" i="2"/>
  <c r="AD232" i="2"/>
  <c r="AD293" i="2" s="1"/>
  <c r="AD353" i="2"/>
  <c r="BE342" i="2"/>
  <c r="X194" i="2"/>
  <c r="X255" i="2" s="1"/>
  <c r="X315" i="2"/>
  <c r="AH340" i="2"/>
  <c r="AS233" i="2"/>
  <c r="AS294" i="2" s="1"/>
  <c r="AS354" i="2"/>
  <c r="AV233" i="2"/>
  <c r="AV294" i="2" s="1"/>
  <c r="AV354" i="2"/>
  <c r="U348" i="2"/>
  <c r="T348" i="2"/>
  <c r="W348" i="2"/>
  <c r="AI340" i="2"/>
  <c r="X231" i="2"/>
  <c r="X292" i="2" s="1"/>
  <c r="X352" i="2"/>
  <c r="T231" i="2"/>
  <c r="T292" i="2" s="1"/>
  <c r="T352" i="2"/>
  <c r="S231" i="2"/>
  <c r="S292" i="2" s="1"/>
  <c r="S352" i="2"/>
  <c r="AD340" i="2"/>
  <c r="AB340" i="2"/>
  <c r="AX342" i="2"/>
  <c r="BI342" i="2"/>
  <c r="P249" i="2"/>
  <c r="P310" i="2" s="1"/>
  <c r="P370" i="2"/>
  <c r="Z248" i="2"/>
  <c r="Z309" i="2" s="1"/>
  <c r="Z369" i="2"/>
  <c r="AD248" i="2"/>
  <c r="AD309" i="2" s="1"/>
  <c r="AD369" i="2"/>
  <c r="AJ248" i="2"/>
  <c r="AJ309" i="2" s="1"/>
  <c r="AJ369" i="2"/>
  <c r="AD246" i="2"/>
  <c r="AD307" i="2" s="1"/>
  <c r="AD367" i="2"/>
  <c r="AO66" i="2"/>
  <c r="AK367" i="2"/>
  <c r="R239" i="2"/>
  <c r="R300" i="2" s="1"/>
  <c r="R360" i="2"/>
  <c r="AB238" i="2"/>
  <c r="AB299" i="2" s="1"/>
  <c r="AB359" i="2"/>
  <c r="AH238" i="2"/>
  <c r="AH299" i="2" s="1"/>
  <c r="AH359" i="2"/>
  <c r="AH232" i="2"/>
  <c r="AH293" i="2" s="1"/>
  <c r="AH353" i="2"/>
  <c r="AY230" i="2"/>
  <c r="AY291" i="2" s="1"/>
  <c r="AY351" i="2"/>
  <c r="Z230" i="2"/>
  <c r="Z291" i="2" s="1"/>
  <c r="Z351" i="2"/>
  <c r="AI230" i="2"/>
  <c r="AI291" i="2" s="1"/>
  <c r="AI351" i="2"/>
  <c r="AP347" i="2"/>
  <c r="AV347" i="2"/>
  <c r="S344" i="2"/>
  <c r="AH43" i="2"/>
  <c r="Y344" i="2"/>
  <c r="S343" i="2"/>
  <c r="AL341" i="2"/>
  <c r="AW341" i="2"/>
  <c r="R197" i="2"/>
  <c r="R258" i="2" s="1"/>
  <c r="R318" i="2"/>
  <c r="O193" i="2"/>
  <c r="O254" i="2" s="1"/>
  <c r="O314" i="2"/>
  <c r="S193" i="2"/>
  <c r="S254" i="2" s="1"/>
  <c r="S314" i="2"/>
  <c r="AI335" i="2"/>
  <c r="AE214" i="2"/>
  <c r="AE275" i="2" s="1"/>
  <c r="AE335" i="2"/>
  <c r="AA335" i="2"/>
  <c r="AJ336" i="2"/>
  <c r="AF215" i="2"/>
  <c r="AF276" i="2" s="1"/>
  <c r="AF336" i="2"/>
  <c r="AB336" i="2"/>
  <c r="AV216" i="2"/>
  <c r="AV277" i="2" s="1"/>
  <c r="AV337" i="2"/>
  <c r="AR216" i="2"/>
  <c r="AR277" i="2" s="1"/>
  <c r="AR337" i="2"/>
  <c r="AN216" i="2"/>
  <c r="AN277" i="2" s="1"/>
  <c r="AN337" i="2"/>
  <c r="AJ234" i="2"/>
  <c r="AJ295" i="2" s="1"/>
  <c r="AJ355" i="2"/>
  <c r="AF234" i="2"/>
  <c r="AF295" i="2" s="1"/>
  <c r="AF355" i="2"/>
  <c r="AB234" i="2"/>
  <c r="AB295" i="2" s="1"/>
  <c r="AB355" i="2"/>
  <c r="AV237" i="2"/>
  <c r="AV298" i="2" s="1"/>
  <c r="AV358" i="2"/>
  <c r="AR237" i="2"/>
  <c r="AR298" i="2" s="1"/>
  <c r="AR358" i="2"/>
  <c r="AN237" i="2"/>
  <c r="AN298" i="2" s="1"/>
  <c r="AN358" i="2"/>
  <c r="AV236" i="2"/>
  <c r="AV297" i="2" s="1"/>
  <c r="AV357" i="2"/>
  <c r="AR236" i="2"/>
  <c r="AR297" i="2" s="1"/>
  <c r="AR357" i="2"/>
  <c r="AN236" i="2"/>
  <c r="AN297" i="2" s="1"/>
  <c r="AN357" i="2"/>
  <c r="BH247" i="2"/>
  <c r="BH308" i="2" s="1"/>
  <c r="BH368" i="2"/>
  <c r="BD247" i="2"/>
  <c r="BD308" i="2" s="1"/>
  <c r="BD368" i="2"/>
  <c r="AZ247" i="2"/>
  <c r="AZ308" i="2" s="1"/>
  <c r="AZ368" i="2"/>
  <c r="AV245" i="2"/>
  <c r="AV306" i="2" s="1"/>
  <c r="AV366" i="2"/>
  <c r="AR245" i="2"/>
  <c r="AR306" i="2" s="1"/>
  <c r="AR366" i="2"/>
  <c r="AN245" i="2"/>
  <c r="AN306" i="2" s="1"/>
  <c r="AN366" i="2"/>
  <c r="AV243" i="2"/>
  <c r="AV304" i="2" s="1"/>
  <c r="AV364" i="2"/>
  <c r="AR243" i="2"/>
  <c r="AR304" i="2" s="1"/>
  <c r="AR364" i="2"/>
  <c r="AN243" i="2"/>
  <c r="AN304" i="2" s="1"/>
  <c r="AN364" i="2"/>
  <c r="AV242" i="2"/>
  <c r="AV303" i="2" s="1"/>
  <c r="AV363" i="2"/>
  <c r="AR242" i="2"/>
  <c r="AR303" i="2" s="1"/>
  <c r="AR363" i="2"/>
  <c r="AN242" i="2"/>
  <c r="AN303" i="2" s="1"/>
  <c r="AN363" i="2"/>
  <c r="BI211" i="2"/>
  <c r="BI272" i="2" s="1"/>
  <c r="BI332" i="2"/>
  <c r="BE332" i="2"/>
  <c r="BA332" i="2"/>
  <c r="T240" i="2"/>
  <c r="T301" i="2" s="1"/>
  <c r="T361" i="2"/>
  <c r="BH231" i="2"/>
  <c r="BH292" i="2" s="1"/>
  <c r="BH352" i="2"/>
  <c r="V241" i="2"/>
  <c r="V302" i="2" s="1"/>
  <c r="V362" i="2"/>
  <c r="AC345" i="2"/>
  <c r="X343" i="2"/>
  <c r="AA232" i="2"/>
  <c r="AA293" i="2" s="1"/>
  <c r="AA353" i="2"/>
  <c r="AB230" i="2"/>
  <c r="AB291" i="2" s="1"/>
  <c r="AB351" i="2"/>
  <c r="AH229" i="2"/>
  <c r="AH290" i="2" s="1"/>
  <c r="AH350" i="2"/>
  <c r="O197" i="2"/>
  <c r="O258" i="2" s="1"/>
  <c r="O318" i="2"/>
  <c r="AC232" i="2"/>
  <c r="AC293" i="2" s="1"/>
  <c r="AC353" i="2"/>
  <c r="O194" i="2"/>
  <c r="O255" i="2" s="1"/>
  <c r="O315" i="2"/>
  <c r="AQ233" i="2"/>
  <c r="AQ294" i="2" s="1"/>
  <c r="AQ354" i="2"/>
  <c r="R348" i="2"/>
  <c r="Y231" i="2"/>
  <c r="Y292" i="2" s="1"/>
  <c r="Y352" i="2"/>
  <c r="AC340" i="2"/>
  <c r="BC342" i="2"/>
  <c r="T244" i="2"/>
  <c r="T305" i="2" s="1"/>
  <c r="T365" i="2"/>
  <c r="BA231" i="2"/>
  <c r="BA292" i="2" s="1"/>
  <c r="BA352" i="2"/>
  <c r="N195" i="2"/>
  <c r="N256" i="2" s="1"/>
  <c r="N316" i="2"/>
  <c r="Z214" i="2"/>
  <c r="Z275" i="2" s="1"/>
  <c r="Z335" i="2"/>
  <c r="AC214" i="2"/>
  <c r="AC275" i="2" s="1"/>
  <c r="AC335" i="2"/>
  <c r="AH215" i="2"/>
  <c r="AH276" i="2" s="1"/>
  <c r="AH336" i="2"/>
  <c r="AT216" i="2"/>
  <c r="AT277" i="2" s="1"/>
  <c r="AT337" i="2"/>
  <c r="AT237" i="2"/>
  <c r="AT298" i="2" s="1"/>
  <c r="AT358" i="2"/>
  <c r="AP245" i="2"/>
  <c r="AP306" i="2" s="1"/>
  <c r="AP366" i="2"/>
  <c r="AT243" i="2"/>
  <c r="AT304" i="2" s="1"/>
  <c r="AT364" i="2"/>
  <c r="AP242" i="2"/>
  <c r="AP303" i="2" s="1"/>
  <c r="AP363" i="2"/>
  <c r="AF248" i="2"/>
  <c r="AF309" i="2" s="1"/>
  <c r="AF369" i="2"/>
  <c r="AG246" i="2"/>
  <c r="AG307" i="2" s="1"/>
  <c r="AG367" i="2"/>
  <c r="U249" i="2"/>
  <c r="U310" i="2" s="1"/>
  <c r="U370" i="2"/>
  <c r="U344" i="2"/>
  <c r="AF232" i="2"/>
  <c r="AF293" i="2" s="1"/>
  <c r="AF353" i="2"/>
  <c r="AP233" i="2"/>
  <c r="AP294" i="2" s="1"/>
  <c r="AP354" i="2"/>
  <c r="Z340" i="2"/>
  <c r="BA342" i="2"/>
  <c r="S249" i="2"/>
  <c r="S310" i="2" s="1"/>
  <c r="S370" i="2"/>
  <c r="U244" i="2"/>
  <c r="U305" i="2" s="1"/>
  <c r="U365" i="2"/>
  <c r="O240" i="2"/>
  <c r="O301" i="2" s="1"/>
  <c r="O361" i="2"/>
  <c r="R230" i="2"/>
  <c r="R291" i="2" s="1"/>
  <c r="R351" i="2"/>
  <c r="S228" i="2"/>
  <c r="S289" i="2" s="1"/>
  <c r="S349" i="2"/>
  <c r="V343" i="2"/>
  <c r="O195" i="2"/>
  <c r="O256" i="2" s="1"/>
  <c r="O316" i="2"/>
  <c r="AF335" i="2"/>
  <c r="AG215" i="2"/>
  <c r="AG276" i="2" s="1"/>
  <c r="AG336" i="2"/>
  <c r="AG234" i="2"/>
  <c r="AG295" i="2" s="1"/>
  <c r="AG355" i="2"/>
  <c r="AS237" i="2"/>
  <c r="AS298" i="2" s="1"/>
  <c r="AS358" i="2"/>
  <c r="BA247" i="2"/>
  <c r="BA308" i="2" s="1"/>
  <c r="BA368" i="2"/>
  <c r="AO243" i="2"/>
  <c r="AO304" i="2" s="1"/>
  <c r="AO364" i="2"/>
  <c r="AO242" i="2"/>
  <c r="AO303" i="2" s="1"/>
  <c r="AO363" i="2"/>
  <c r="Z246" i="2"/>
  <c r="Z307" i="2" s="1"/>
  <c r="Z367" i="2"/>
  <c r="BG231" i="2"/>
  <c r="BG292" i="2" s="1"/>
  <c r="BG352" i="2"/>
  <c r="T344" i="2"/>
  <c r="AI246" i="2"/>
  <c r="AI307" i="2" s="1"/>
  <c r="AI367" i="2"/>
  <c r="AG238" i="2"/>
  <c r="AG299" i="2" s="1"/>
  <c r="AG359" i="2"/>
  <c r="U228" i="2"/>
  <c r="U289" i="2" s="1"/>
  <c r="U349" i="2"/>
  <c r="N241" i="2"/>
  <c r="N302" i="2" s="1"/>
  <c r="N362" i="2"/>
  <c r="P241" i="2"/>
  <c r="P302" i="2" s="1"/>
  <c r="P362" i="2"/>
  <c r="AI345" i="2"/>
  <c r="AJ345" i="2"/>
  <c r="P343" i="2"/>
  <c r="AP341" i="2"/>
  <c r="W197" i="2"/>
  <c r="W258" i="2" s="1"/>
  <c r="W318" i="2"/>
  <c r="U193" i="2"/>
  <c r="U254" i="2" s="1"/>
  <c r="U314" i="2"/>
  <c r="S197" i="2"/>
  <c r="S258" i="2" s="1"/>
  <c r="S318" i="2"/>
  <c r="AU346" i="2"/>
  <c r="AA69" i="2"/>
  <c r="AG19" i="2"/>
  <c r="AG320" i="2" s="1"/>
  <c r="P244" i="2"/>
  <c r="P305" i="2" s="1"/>
  <c r="P365" i="2"/>
  <c r="R244" i="2"/>
  <c r="R305" i="2" s="1"/>
  <c r="R365" i="2"/>
  <c r="AL346" i="2"/>
  <c r="AP246" i="2"/>
  <c r="AP307" i="2" s="1"/>
  <c r="AP367" i="2"/>
  <c r="BH230" i="2"/>
  <c r="BH291" i="2" s="1"/>
  <c r="BH351" i="2"/>
  <c r="AE230" i="2"/>
  <c r="AE291" i="2" s="1"/>
  <c r="AE351" i="2"/>
  <c r="Z229" i="2"/>
  <c r="Z290" i="2" s="1"/>
  <c r="Z350" i="2"/>
  <c r="AB229" i="2"/>
  <c r="AB290" i="2" s="1"/>
  <c r="AB350" i="2"/>
  <c r="X197" i="2"/>
  <c r="X258" i="2" s="1"/>
  <c r="X318" i="2"/>
  <c r="W196" i="2"/>
  <c r="W257" i="2" s="1"/>
  <c r="W317" i="2"/>
  <c r="AJ232" i="2"/>
  <c r="AJ293" i="2" s="1"/>
  <c r="AJ353" i="2"/>
  <c r="R194" i="2"/>
  <c r="R255" i="2" s="1"/>
  <c r="R315" i="2"/>
  <c r="P194" i="2"/>
  <c r="P255" i="2" s="1"/>
  <c r="P315" i="2"/>
  <c r="N231" i="2"/>
  <c r="N292" i="2" s="1"/>
  <c r="N352" i="2"/>
  <c r="V348" i="2"/>
  <c r="AU233" i="2"/>
  <c r="AU294" i="2" s="1"/>
  <c r="AU354" i="2"/>
  <c r="AT233" i="2"/>
  <c r="AT294" i="2" s="1"/>
  <c r="AT354" i="2"/>
  <c r="AO233" i="2"/>
  <c r="AO294" i="2" s="1"/>
  <c r="AO354" i="2"/>
  <c r="N348" i="2"/>
  <c r="Q348" i="2"/>
  <c r="P348" i="2"/>
  <c r="U231" i="2"/>
  <c r="U292" i="2" s="1"/>
  <c r="U352" i="2"/>
  <c r="Q231" i="2"/>
  <c r="Q292" i="2" s="1"/>
  <c r="Q352" i="2"/>
  <c r="AF340" i="2"/>
  <c r="AE340" i="2"/>
  <c r="AJ340" i="2"/>
  <c r="BB342" i="2"/>
  <c r="AZ342" i="2"/>
  <c r="Q249" i="2"/>
  <c r="Q310" i="2" s="1"/>
  <c r="Q370" i="2"/>
  <c r="W249" i="2"/>
  <c r="W310" i="2" s="1"/>
  <c r="W370" i="2"/>
  <c r="AK59" i="2"/>
  <c r="AR59" i="2" s="1"/>
  <c r="Y360" i="2"/>
  <c r="AC238" i="2"/>
  <c r="AC299" i="2" s="1"/>
  <c r="AC359" i="2"/>
  <c r="AI238" i="2"/>
  <c r="AI299" i="2" s="1"/>
  <c r="AI359" i="2"/>
  <c r="BD230" i="2"/>
  <c r="BD291" i="2" s="1"/>
  <c r="BD351" i="2"/>
  <c r="AA230" i="2"/>
  <c r="AA291" i="2" s="1"/>
  <c r="AA351" i="2"/>
  <c r="AM347" i="2"/>
  <c r="AW347" i="2"/>
  <c r="AA345" i="2"/>
  <c r="AG345" i="2"/>
  <c r="P344" i="2"/>
  <c r="V344" i="2"/>
  <c r="AW27" i="2"/>
  <c r="AW328" i="2" s="1"/>
  <c r="AK328" i="2"/>
  <c r="T197" i="2"/>
  <c r="T258" i="2" s="1"/>
  <c r="T318" i="2"/>
  <c r="AD16" i="2"/>
  <c r="Y317" i="2"/>
  <c r="P193" i="2"/>
  <c r="P254" i="2" s="1"/>
  <c r="P314" i="2"/>
  <c r="T193" i="2"/>
  <c r="T254" i="2" s="1"/>
  <c r="T314" i="2"/>
  <c r="Y193" i="2"/>
  <c r="Y254" i="2" s="1"/>
  <c r="Y314" i="2"/>
  <c r="AH335" i="2"/>
  <c r="AD335" i="2"/>
  <c r="AK214" i="2"/>
  <c r="AK275" i="2" s="1"/>
  <c r="AK335" i="2"/>
  <c r="AI215" i="2"/>
  <c r="AI276" i="2" s="1"/>
  <c r="AI336" i="2"/>
  <c r="AE336" i="2"/>
  <c r="AA336" i="2"/>
  <c r="AU337" i="2"/>
  <c r="AQ337" i="2"/>
  <c r="AM337" i="2"/>
  <c r="AI234" i="2"/>
  <c r="AI295" i="2" s="1"/>
  <c r="AI355" i="2"/>
  <c r="AE234" i="2"/>
  <c r="AE295" i="2" s="1"/>
  <c r="AE355" i="2"/>
  <c r="AA234" i="2"/>
  <c r="AA295" i="2" s="1"/>
  <c r="AA355" i="2"/>
  <c r="AU237" i="2"/>
  <c r="AU298" i="2" s="1"/>
  <c r="AU358" i="2"/>
  <c r="AQ237" i="2"/>
  <c r="AQ298" i="2" s="1"/>
  <c r="AQ358" i="2"/>
  <c r="AM237" i="2"/>
  <c r="AM298" i="2" s="1"/>
  <c r="AM358" i="2"/>
  <c r="AU236" i="2"/>
  <c r="AU297" i="2" s="1"/>
  <c r="AU357" i="2"/>
  <c r="AQ236" i="2"/>
  <c r="AQ297" i="2" s="1"/>
  <c r="AQ357" i="2"/>
  <c r="AM236" i="2"/>
  <c r="AM297" i="2" s="1"/>
  <c r="AM357" i="2"/>
  <c r="BG247" i="2"/>
  <c r="BG308" i="2" s="1"/>
  <c r="BG368" i="2"/>
  <c r="BC247" i="2"/>
  <c r="BC308" i="2" s="1"/>
  <c r="BC368" i="2"/>
  <c r="AY247" i="2"/>
  <c r="AY308" i="2" s="1"/>
  <c r="AY368" i="2"/>
  <c r="AU245" i="2"/>
  <c r="AU306" i="2" s="1"/>
  <c r="AU366" i="2"/>
  <c r="AQ245" i="2"/>
  <c r="AQ306" i="2" s="1"/>
  <c r="AQ366" i="2"/>
  <c r="AM245" i="2"/>
  <c r="AM306" i="2" s="1"/>
  <c r="AM366" i="2"/>
  <c r="AU243" i="2"/>
  <c r="AU304" i="2" s="1"/>
  <c r="AU364" i="2"/>
  <c r="AQ243" i="2"/>
  <c r="AQ304" i="2" s="1"/>
  <c r="AQ364" i="2"/>
  <c r="AM243" i="2"/>
  <c r="AM304" i="2" s="1"/>
  <c r="AM364" i="2"/>
  <c r="AU242" i="2"/>
  <c r="AU303" i="2" s="1"/>
  <c r="AU363" i="2"/>
  <c r="AQ242" i="2"/>
  <c r="AQ303" i="2" s="1"/>
  <c r="AQ363" i="2"/>
  <c r="AM242" i="2"/>
  <c r="AM303" i="2" s="1"/>
  <c r="AM363" i="2"/>
  <c r="BH211" i="2"/>
  <c r="BH272" i="2" s="1"/>
  <c r="BH332" i="2"/>
  <c r="BD211" i="2"/>
  <c r="BD272" i="2" s="1"/>
  <c r="BD332" i="2"/>
  <c r="AZ211" i="2"/>
  <c r="AZ272" i="2" s="1"/>
  <c r="AZ332" i="2"/>
  <c r="BE40" i="2"/>
  <c r="AB19" i="2"/>
  <c r="AB320" i="2" s="1"/>
  <c r="AH48" i="2"/>
  <c r="AD13" i="2"/>
  <c r="AR27" i="2"/>
  <c r="AR328" i="2" s="1"/>
  <c r="BF40" i="2"/>
  <c r="AJ48" i="2"/>
  <c r="BE46" i="2"/>
  <c r="AB13" i="2"/>
  <c r="AN27" i="2"/>
  <c r="AY46" i="2"/>
  <c r="BB40" i="2"/>
  <c r="AN26" i="2"/>
  <c r="AN327" i="2" s="1"/>
  <c r="AR26" i="2"/>
  <c r="AR327" i="2" s="1"/>
  <c r="AV26" i="2"/>
  <c r="AV327" i="2" s="1"/>
  <c r="AV66" i="2"/>
  <c r="AT66" i="2"/>
  <c r="AE60" i="2"/>
  <c r="AN66" i="2"/>
  <c r="AI60" i="2"/>
  <c r="AJ19" i="2"/>
  <c r="AJ320" i="2" s="1"/>
  <c r="AC48" i="2"/>
  <c r="AA48" i="2"/>
  <c r="BF46" i="2"/>
  <c r="BG46" i="2"/>
  <c r="AA13" i="2"/>
  <c r="AC13" i="2"/>
  <c r="AS27" i="2"/>
  <c r="AS328" i="2" s="1"/>
  <c r="AV27" i="2"/>
  <c r="AV328" i="2" s="1"/>
  <c r="BH40" i="2"/>
  <c r="AY40" i="2"/>
  <c r="AF48" i="2"/>
  <c r="AF19" i="2"/>
  <c r="AF320" i="2" s="1"/>
  <c r="AA19" i="2"/>
  <c r="AA320" i="2" s="1"/>
  <c r="AK48" i="2"/>
  <c r="AQ48" i="2" s="1"/>
  <c r="AI48" i="2"/>
  <c r="BD46" i="2"/>
  <c r="BA46" i="2"/>
  <c r="AZ46" i="2"/>
  <c r="AL27" i="2"/>
  <c r="AI13" i="2"/>
  <c r="AK13" i="2"/>
  <c r="AK314" i="2" s="1"/>
  <c r="AT27" i="2"/>
  <c r="AT328" i="2" s="1"/>
  <c r="AO27" i="2"/>
  <c r="AO328" i="2" s="1"/>
  <c r="BC40" i="2"/>
  <c r="BG40" i="2"/>
  <c r="AD60" i="2"/>
  <c r="AJ60" i="2"/>
  <c r="AD48" i="2"/>
  <c r="AH19" i="2"/>
  <c r="AH320" i="2" s="1"/>
  <c r="AE48" i="2"/>
  <c r="AG48" i="2"/>
  <c r="AK19" i="2"/>
  <c r="Z48" i="2"/>
  <c r="AB48" i="2"/>
  <c r="BC46" i="2"/>
  <c r="BI46" i="2"/>
  <c r="BH46" i="2"/>
  <c r="AZ40" i="2"/>
  <c r="AJ13" i="2"/>
  <c r="AQ27" i="2"/>
  <c r="AQ328" i="2" s="1"/>
  <c r="BD40" i="2"/>
  <c r="AX40" i="2"/>
  <c r="V249" i="2"/>
  <c r="V310" i="2" s="1"/>
  <c r="AC248" i="2"/>
  <c r="AC309" i="2" s="1"/>
  <c r="AC246" i="2"/>
  <c r="AC307" i="2" s="1"/>
  <c r="N240" i="2"/>
  <c r="N301" i="2" s="1"/>
  <c r="N239" i="2"/>
  <c r="N300" i="2" s="1"/>
  <c r="X239" i="2"/>
  <c r="X300" i="2" s="1"/>
  <c r="BG230" i="2"/>
  <c r="BG291" i="2" s="1"/>
  <c r="P230" i="2"/>
  <c r="P291" i="2" s="1"/>
  <c r="N230" i="2"/>
  <c r="N291" i="2" s="1"/>
  <c r="W228" i="2"/>
  <c r="W289" i="2" s="1"/>
  <c r="R205" i="2"/>
  <c r="R266" i="2" s="1"/>
  <c r="AL204" i="2"/>
  <c r="AL265" i="2" s="1"/>
  <c r="Q197" i="2"/>
  <c r="Q258" i="2" s="1"/>
  <c r="V197" i="2"/>
  <c r="V258" i="2" s="1"/>
  <c r="P196" i="2"/>
  <c r="P257" i="2" s="1"/>
  <c r="Q195" i="2"/>
  <c r="Q256" i="2" s="1"/>
  <c r="V194" i="2"/>
  <c r="V255" i="2" s="1"/>
  <c r="N193" i="2"/>
  <c r="N254" i="2" s="1"/>
  <c r="R193" i="2"/>
  <c r="R254" i="2" s="1"/>
  <c r="BI57" i="2"/>
  <c r="BI358" i="2" s="1"/>
  <c r="AB60" i="2"/>
  <c r="Y240" i="2"/>
  <c r="Y301" i="2" s="1"/>
  <c r="S239" i="2"/>
  <c r="S300" i="2" s="1"/>
  <c r="AE59" i="2"/>
  <c r="AE360" i="2" s="1"/>
  <c r="Y239" i="2"/>
  <c r="Y300" i="2" s="1"/>
  <c r="AA238" i="2"/>
  <c r="AA299" i="2" s="1"/>
  <c r="AU58" i="2"/>
  <c r="BD231" i="2"/>
  <c r="BD292" i="2" s="1"/>
  <c r="X228" i="2"/>
  <c r="X289" i="2" s="1"/>
  <c r="AI43" i="2"/>
  <c r="AI344" i="2" s="1"/>
  <c r="AW26" i="2"/>
  <c r="BB26" i="2" s="1"/>
  <c r="BB327" i="2" s="1"/>
  <c r="Q196" i="2"/>
  <c r="Q257" i="2" s="1"/>
  <c r="R195" i="2"/>
  <c r="R256" i="2" s="1"/>
  <c r="W195" i="2"/>
  <c r="W256" i="2" s="1"/>
  <c r="S194" i="2"/>
  <c r="S255" i="2" s="1"/>
  <c r="AE43" i="2"/>
  <c r="AL233" i="2"/>
  <c r="AL294" i="2" s="1"/>
  <c r="AW113" i="2"/>
  <c r="AW233" i="2" s="1"/>
  <c r="AW294" i="2" s="1"/>
  <c r="AQ26" i="2"/>
  <c r="AQ327" i="2" s="1"/>
  <c r="AA43" i="2"/>
  <c r="AF60" i="2"/>
  <c r="AH60" i="2"/>
  <c r="N249" i="2"/>
  <c r="N310" i="2" s="1"/>
  <c r="R249" i="2"/>
  <c r="R310" i="2" s="1"/>
  <c r="X249" i="2"/>
  <c r="X310" i="2" s="1"/>
  <c r="AA248" i="2"/>
  <c r="AA309" i="2" s="1"/>
  <c r="AE248" i="2"/>
  <c r="AE309" i="2" s="1"/>
  <c r="AQ68" i="2"/>
  <c r="AQ369" i="2" s="1"/>
  <c r="AE246" i="2"/>
  <c r="AE307" i="2" s="1"/>
  <c r="V244" i="2"/>
  <c r="V305" i="2" s="1"/>
  <c r="T241" i="2"/>
  <c r="T302" i="2" s="1"/>
  <c r="P240" i="2"/>
  <c r="P301" i="2" s="1"/>
  <c r="V240" i="2"/>
  <c r="V301" i="2" s="1"/>
  <c r="P239" i="2"/>
  <c r="P300" i="2" s="1"/>
  <c r="V239" i="2"/>
  <c r="V300" i="2" s="1"/>
  <c r="O228" i="2"/>
  <c r="O289" i="2" s="1"/>
  <c r="AI248" i="2"/>
  <c r="AI309" i="2" s="1"/>
  <c r="R241" i="2"/>
  <c r="R302" i="2" s="1"/>
  <c r="R240" i="2"/>
  <c r="R301" i="2" s="1"/>
  <c r="Z238" i="2"/>
  <c r="Z299" i="2" s="1"/>
  <c r="AJ238" i="2"/>
  <c r="AJ299" i="2" s="1"/>
  <c r="BC231" i="2"/>
  <c r="BC292" i="2" s="1"/>
  <c r="BI110" i="2"/>
  <c r="BI230" i="2" s="1"/>
  <c r="BI291" i="2" s="1"/>
  <c r="AX230" i="2"/>
  <c r="AX291" i="2" s="1"/>
  <c r="AG230" i="2"/>
  <c r="AG291" i="2" s="1"/>
  <c r="AG229" i="2"/>
  <c r="AG290" i="2" s="1"/>
  <c r="Q228" i="2"/>
  <c r="Q289" i="2" s="1"/>
  <c r="Y196" i="2"/>
  <c r="Y257" i="2" s="1"/>
  <c r="V195" i="2"/>
  <c r="V256" i="2" s="1"/>
  <c r="BI56" i="2"/>
  <c r="BI357" i="2" s="1"/>
  <c r="AX231" i="2"/>
  <c r="AX292" i="2" s="1"/>
  <c r="BI111" i="2"/>
  <c r="BI231" i="2" s="1"/>
  <c r="BI292" i="2" s="1"/>
  <c r="O239" i="2"/>
  <c r="O300" i="2" s="1"/>
  <c r="AE238" i="2"/>
  <c r="AE299" i="2" s="1"/>
  <c r="AD229" i="2"/>
  <c r="AD290" i="2" s="1"/>
  <c r="N228" i="2"/>
  <c r="N289" i="2" s="1"/>
  <c r="X193" i="2"/>
  <c r="X254" i="2" s="1"/>
  <c r="AL58" i="2"/>
  <c r="AL359" i="2" s="1"/>
  <c r="AQ66" i="2"/>
  <c r="AW66" i="2"/>
  <c r="Z16" i="2"/>
  <c r="AC43" i="2"/>
  <c r="AM26" i="2"/>
  <c r="AM327" i="2" s="1"/>
  <c r="AC60" i="2"/>
  <c r="AA60" i="2"/>
  <c r="O249" i="2"/>
  <c r="O310" i="2" s="1"/>
  <c r="AJ69" i="2"/>
  <c r="Y249" i="2"/>
  <c r="Y310" i="2" s="1"/>
  <c r="AB248" i="2"/>
  <c r="AB309" i="2" s="1"/>
  <c r="AH248" i="2"/>
  <c r="AH309" i="2" s="1"/>
  <c r="AB246" i="2"/>
  <c r="AB307" i="2" s="1"/>
  <c r="N244" i="2"/>
  <c r="N305" i="2" s="1"/>
  <c r="W244" i="2"/>
  <c r="W305" i="2" s="1"/>
  <c r="U241" i="2"/>
  <c r="U302" i="2" s="1"/>
  <c r="Q240" i="2"/>
  <c r="Q301" i="2" s="1"/>
  <c r="W240" i="2"/>
  <c r="W301" i="2" s="1"/>
  <c r="AI232" i="2"/>
  <c r="AI293" i="2" s="1"/>
  <c r="BB231" i="2"/>
  <c r="BB292" i="2" s="1"/>
  <c r="BE230" i="2"/>
  <c r="BE291" i="2" s="1"/>
  <c r="AF230" i="2"/>
  <c r="AF291" i="2" s="1"/>
  <c r="S230" i="2"/>
  <c r="S291" i="2" s="1"/>
  <c r="AF229" i="2"/>
  <c r="AF290" i="2" s="1"/>
  <c r="P228" i="2"/>
  <c r="P289" i="2" s="1"/>
  <c r="V228" i="2"/>
  <c r="V289" i="2" s="1"/>
  <c r="BF24" i="2"/>
  <c r="BF325" i="2" s="1"/>
  <c r="P197" i="2"/>
  <c r="P258" i="2" s="1"/>
  <c r="Y197" i="2"/>
  <c r="Y258" i="2" s="1"/>
  <c r="N196" i="2"/>
  <c r="N257" i="2" s="1"/>
  <c r="X196" i="2"/>
  <c r="X257" i="2" s="1"/>
  <c r="P195" i="2"/>
  <c r="P256" i="2" s="1"/>
  <c r="T195" i="2"/>
  <c r="T256" i="2" s="1"/>
  <c r="AH15" i="2"/>
  <c r="AH316" i="2" s="1"/>
  <c r="Y195" i="2"/>
  <c r="Y256" i="2" s="1"/>
  <c r="Q193" i="2"/>
  <c r="Q254" i="2" s="1"/>
  <c r="V193" i="2"/>
  <c r="V254" i="2" s="1"/>
  <c r="AL237" i="2"/>
  <c r="AL298" i="2" s="1"/>
  <c r="AW117" i="2"/>
  <c r="AW237" i="2" s="1"/>
  <c r="AW298" i="2" s="1"/>
  <c r="AL236" i="2"/>
  <c r="AL297" i="2" s="1"/>
  <c r="AW116" i="2"/>
  <c r="AW236" i="2" s="1"/>
  <c r="AW297" i="2" s="1"/>
  <c r="AX247" i="2"/>
  <c r="AX308" i="2" s="1"/>
  <c r="BI127" i="2"/>
  <c r="BI247" i="2" s="1"/>
  <c r="BI308" i="2" s="1"/>
  <c r="AL245" i="2"/>
  <c r="AL306" i="2" s="1"/>
  <c r="AW125" i="2"/>
  <c r="AW245" i="2" s="1"/>
  <c r="AW306" i="2" s="1"/>
  <c r="AL243" i="2"/>
  <c r="AL304" i="2" s="1"/>
  <c r="AW123" i="2"/>
  <c r="AW243" i="2" s="1"/>
  <c r="AW304" i="2" s="1"/>
  <c r="AW122" i="2"/>
  <c r="AW242" i="2" s="1"/>
  <c r="AW303" i="2" s="1"/>
  <c r="AL242" i="2"/>
  <c r="AL303" i="2" s="1"/>
  <c r="AE16" i="2"/>
  <c r="AM58" i="2"/>
  <c r="AN58" i="2"/>
  <c r="AN359" i="2" s="1"/>
  <c r="AF16" i="2"/>
  <c r="AF43" i="2"/>
  <c r="AB43" i="2"/>
  <c r="AO26" i="2"/>
  <c r="AO327" i="2" s="1"/>
  <c r="AU26" i="2"/>
  <c r="AU327" i="2" s="1"/>
  <c r="Z43" i="2"/>
  <c r="AD69" i="2"/>
  <c r="AO58" i="2"/>
  <c r="AK16" i="2"/>
  <c r="AW16" i="2" s="1"/>
  <c r="AW317" i="2" s="1"/>
  <c r="AD43" i="2"/>
  <c r="AG43" i="2"/>
  <c r="AG344" i="2" s="1"/>
  <c r="AJ43" i="2"/>
  <c r="AS26" i="2"/>
  <c r="AS327" i="2" s="1"/>
  <c r="AP26" i="2"/>
  <c r="AP327" i="2" s="1"/>
  <c r="AL26" i="2"/>
  <c r="AC69" i="2"/>
  <c r="AC370" i="2" s="1"/>
  <c r="AB16" i="2"/>
  <c r="AI59" i="2"/>
  <c r="AC16" i="2"/>
  <c r="AT58" i="2"/>
  <c r="AT359" i="2" s="1"/>
  <c r="AV58" i="2"/>
  <c r="AV359" i="2" s="1"/>
  <c r="AK69" i="2"/>
  <c r="AQ69" i="2" s="1"/>
  <c r="AI69" i="2"/>
  <c r="AF59" i="2"/>
  <c r="AF360" i="2" s="1"/>
  <c r="Z59" i="2"/>
  <c r="AB59" i="2"/>
  <c r="AD59" i="2"/>
  <c r="AG59" i="2"/>
  <c r="AG360" i="2" s="1"/>
  <c r="AH59" i="2"/>
  <c r="AJ59" i="2"/>
  <c r="AJ360" i="2" s="1"/>
  <c r="Z69" i="2"/>
  <c r="Z370" i="2" s="1"/>
  <c r="AB69" i="2"/>
  <c r="AW58" i="2"/>
  <c r="AH69" i="2"/>
  <c r="AH370" i="2" s="1"/>
  <c r="AC59" i="2"/>
  <c r="AC360" i="2" s="1"/>
  <c r="AA59" i="2"/>
  <c r="AR68" i="2"/>
  <c r="AR369" i="2" s="1"/>
  <c r="AT68" i="2"/>
  <c r="AT369" i="2" s="1"/>
  <c r="AD17" i="2"/>
  <c r="AD318" i="2" s="1"/>
  <c r="BH24" i="2"/>
  <c r="BH325" i="2" s="1"/>
  <c r="AV68" i="2"/>
  <c r="AV369" i="2" s="1"/>
  <c r="AA17" i="2"/>
  <c r="AA318" i="2" s="1"/>
  <c r="AE15" i="2"/>
  <c r="AE316" i="2" s="1"/>
  <c r="AD15" i="2"/>
  <c r="AD316" i="2" s="1"/>
  <c r="AG15" i="2"/>
  <c r="AG316" i="2" s="1"/>
  <c r="AX24" i="2"/>
  <c r="AX325" i="2" s="1"/>
  <c r="AB15" i="2"/>
  <c r="BD24" i="2"/>
  <c r="BD325" i="2" s="1"/>
  <c r="AO68" i="2"/>
  <c r="AO369" i="2" s="1"/>
  <c r="AM68" i="2"/>
  <c r="AM369" i="2" s="1"/>
  <c r="AE17" i="2"/>
  <c r="AE318" i="2" s="1"/>
  <c r="AI17" i="2"/>
  <c r="BI24" i="2"/>
  <c r="BI325" i="2" s="1"/>
  <c r="BA24" i="2"/>
  <c r="BA325" i="2" s="1"/>
  <c r="AY24" i="2"/>
  <c r="AY325" i="2" s="1"/>
  <c r="AA15" i="2"/>
  <c r="AA316" i="2" s="1"/>
  <c r="AC15" i="2"/>
  <c r="AC316" i="2" s="1"/>
  <c r="AG60" i="2"/>
  <c r="AG361" i="2" s="1"/>
  <c r="Z60" i="2"/>
  <c r="Z361" i="2" s="1"/>
  <c r="AK114" i="2"/>
  <c r="AK234" i="2" s="1"/>
  <c r="AK295" i="2" s="1"/>
  <c r="AW68" i="2"/>
  <c r="AW369" i="2" s="1"/>
  <c r="AU68" i="2"/>
  <c r="AP68" i="2"/>
  <c r="AP369" i="2" s="1"/>
  <c r="AF17" i="2"/>
  <c r="AF318" i="2" s="1"/>
  <c r="BB24" i="2"/>
  <c r="BB325" i="2" s="1"/>
  <c r="BG24" i="2"/>
  <c r="BG325" i="2" s="1"/>
  <c r="AI15" i="2"/>
  <c r="AK15" i="2"/>
  <c r="AK316" i="2" s="1"/>
  <c r="AL68" i="2"/>
  <c r="AL369" i="2" s="1"/>
  <c r="AN68" i="2"/>
  <c r="AN369" i="2" s="1"/>
  <c r="AS68" i="2"/>
  <c r="AS369" i="2" s="1"/>
  <c r="AG17" i="2"/>
  <c r="AF15" i="2"/>
  <c r="AF316" i="2" s="1"/>
  <c r="BE24" i="2"/>
  <c r="BE325" i="2" s="1"/>
  <c r="BC24" i="2"/>
  <c r="BC325" i="2" s="1"/>
  <c r="AZ24" i="2"/>
  <c r="AZ325" i="2" s="1"/>
  <c r="Z15" i="2"/>
  <c r="Z316" i="2" s="1"/>
  <c r="AJ15" i="2"/>
  <c r="AJ316" i="2" s="1"/>
  <c r="AK126" i="2"/>
  <c r="AK246" i="2" s="1"/>
  <c r="AK307" i="2" s="1"/>
  <c r="AK112" i="2"/>
  <c r="AK128" i="2"/>
  <c r="AK248" i="2" s="1"/>
  <c r="AK309" i="2" s="1"/>
  <c r="AK118" i="2"/>
  <c r="AK238" i="2" s="1"/>
  <c r="AK299" i="2" s="1"/>
  <c r="AK110" i="2"/>
  <c r="AK230" i="2" s="1"/>
  <c r="AK291" i="2" s="1"/>
  <c r="AY65" i="2"/>
  <c r="AZ65" i="2"/>
  <c r="BA65" i="2"/>
  <c r="BB65" i="2"/>
  <c r="BC65" i="2"/>
  <c r="BD65" i="2"/>
  <c r="BE65" i="2"/>
  <c r="BF65" i="2"/>
  <c r="BG65" i="2"/>
  <c r="BH65" i="2"/>
  <c r="BI65" i="2"/>
  <c r="BI366" i="2" s="1"/>
  <c r="AX65" i="2"/>
  <c r="AX366" i="2" s="1"/>
  <c r="AY63" i="2"/>
  <c r="AZ63" i="2"/>
  <c r="BA63" i="2"/>
  <c r="BB63" i="2"/>
  <c r="BC63" i="2"/>
  <c r="BD63" i="2"/>
  <c r="BE63" i="2"/>
  <c r="BF63" i="2"/>
  <c r="BG63" i="2"/>
  <c r="BH63" i="2"/>
  <c r="BI63" i="2"/>
  <c r="BI364" i="2" s="1"/>
  <c r="AX63" i="2"/>
  <c r="AX364" i="2" s="1"/>
  <c r="AY62" i="2"/>
  <c r="AZ62" i="2"/>
  <c r="BA62" i="2"/>
  <c r="BB62" i="2"/>
  <c r="BC62" i="2"/>
  <c r="BD62" i="2"/>
  <c r="BE62" i="2"/>
  <c r="BF62" i="2"/>
  <c r="BG62" i="2"/>
  <c r="BH62" i="2"/>
  <c r="BI62" i="2"/>
  <c r="BI363" i="2" s="1"/>
  <c r="AX62" i="2"/>
  <c r="AX363" i="2" s="1"/>
  <c r="AM54" i="2"/>
  <c r="AN54" i="2"/>
  <c r="AO54" i="2"/>
  <c r="AP54" i="2"/>
  <c r="AQ54" i="2"/>
  <c r="AR54" i="2"/>
  <c r="AS54" i="2"/>
  <c r="AT54" i="2"/>
  <c r="AU54" i="2"/>
  <c r="AV54" i="2"/>
  <c r="AW54" i="2"/>
  <c r="AW355" i="2" s="1"/>
  <c r="AL54" i="2"/>
  <c r="AL355" i="2" s="1"/>
  <c r="AY57" i="2"/>
  <c r="AZ57" i="2"/>
  <c r="BA57" i="2"/>
  <c r="BB57" i="2"/>
  <c r="BC57" i="2"/>
  <c r="BD57" i="2"/>
  <c r="BE57" i="2"/>
  <c r="BF57" i="2"/>
  <c r="BG57" i="2"/>
  <c r="BH57" i="2"/>
  <c r="AX57" i="2"/>
  <c r="AX358" i="2" s="1"/>
  <c r="AY56" i="2"/>
  <c r="AZ56" i="2"/>
  <c r="BA56" i="2"/>
  <c r="BB56" i="2"/>
  <c r="BC56" i="2"/>
  <c r="BD56" i="2"/>
  <c r="BE56" i="2"/>
  <c r="BF56" i="2"/>
  <c r="BG56" i="2"/>
  <c r="BH56" i="2"/>
  <c r="AX56" i="2"/>
  <c r="AX357" i="2" s="1"/>
  <c r="AM34" i="2"/>
  <c r="AN34" i="2"/>
  <c r="AO34" i="2"/>
  <c r="AP34" i="2"/>
  <c r="AQ34" i="2"/>
  <c r="AR34" i="2"/>
  <c r="AS34" i="2"/>
  <c r="AT34" i="2"/>
  <c r="AU34" i="2"/>
  <c r="AV34" i="2"/>
  <c r="AW34" i="2"/>
  <c r="AL34" i="2"/>
  <c r="AM35" i="2"/>
  <c r="AN35" i="2"/>
  <c r="AO35" i="2"/>
  <c r="AP35" i="2"/>
  <c r="AQ35" i="2"/>
  <c r="AR35" i="2"/>
  <c r="AS35" i="2"/>
  <c r="AT35" i="2"/>
  <c r="AU35" i="2"/>
  <c r="AV35" i="2"/>
  <c r="AW35" i="2"/>
  <c r="AL35" i="2"/>
  <c r="AY36" i="2"/>
  <c r="AZ36" i="2"/>
  <c r="BA36" i="2"/>
  <c r="BB36" i="2"/>
  <c r="BC36" i="2"/>
  <c r="BD36" i="2"/>
  <c r="BE36" i="2"/>
  <c r="BF36" i="2"/>
  <c r="BG36" i="2"/>
  <c r="BH36" i="2"/>
  <c r="BI36" i="2"/>
  <c r="AX36" i="2"/>
  <c r="H22" i="7"/>
  <c r="E16" i="7"/>
  <c r="N16" i="7"/>
  <c r="N28" i="7"/>
  <c r="H16" i="7"/>
  <c r="L206" i="3"/>
  <c r="N206" i="3"/>
  <c r="Q205" i="3"/>
  <c r="P126" i="3"/>
  <c r="T176" i="3"/>
  <c r="L183" i="3"/>
  <c r="G126" i="3"/>
  <c r="E206" i="3"/>
  <c r="D183" i="3"/>
  <c r="T169" i="3"/>
  <c r="N183" i="3"/>
  <c r="T166" i="3"/>
  <c r="F126" i="3"/>
  <c r="T42" i="3"/>
  <c r="Q126" i="3"/>
  <c r="H126" i="3"/>
  <c r="C126" i="3"/>
  <c r="K183" i="3"/>
  <c r="T171" i="3"/>
  <c r="H183" i="3"/>
  <c r="O183" i="3"/>
  <c r="R183" i="3"/>
  <c r="T113" i="3"/>
  <c r="T170" i="3"/>
  <c r="T112" i="3"/>
  <c r="B208" i="3"/>
  <c r="C209" i="3"/>
  <c r="Q183" i="3"/>
  <c r="T180" i="3"/>
  <c r="T178" i="3"/>
  <c r="C183" i="3"/>
  <c r="T172" i="3"/>
  <c r="C3" i="3"/>
  <c r="J126" i="3"/>
  <c r="S195" i="3"/>
  <c r="Q196" i="3"/>
  <c r="E371" i="2"/>
  <c r="P70" i="2"/>
  <c r="N70" i="2"/>
  <c r="L371" i="2"/>
  <c r="D371" i="2"/>
  <c r="O70" i="2"/>
  <c r="Q70" i="2"/>
  <c r="M371" i="2"/>
  <c r="J6" i="11"/>
  <c r="AY144" i="2"/>
  <c r="AX144" i="2"/>
  <c r="AK144" i="2"/>
  <c r="AH35" i="4"/>
  <c r="AH206" i="2"/>
  <c r="AH267" i="2" s="1"/>
  <c r="AH144" i="2"/>
  <c r="AA207" i="2"/>
  <c r="AA268" i="2" s="1"/>
  <c r="AA144" i="2"/>
  <c r="Z144" i="2"/>
  <c r="V35" i="4"/>
  <c r="K156" i="2"/>
  <c r="J156" i="2"/>
  <c r="J150" i="2"/>
  <c r="S50" i="4"/>
  <c r="S39" i="4" s="1"/>
  <c r="T31" i="4"/>
  <c r="C154" i="3"/>
  <c r="C211" i="3" s="1"/>
  <c r="J148" i="3"/>
  <c r="J205" i="3" s="1"/>
  <c r="I146" i="3"/>
  <c r="I203" i="3" s="1"/>
  <c r="N143" i="3"/>
  <c r="N200" i="3" s="1"/>
  <c r="O140" i="3"/>
  <c r="O197" i="3" s="1"/>
  <c r="AE69" i="2"/>
  <c r="AG69" i="2"/>
  <c r="AF69" i="2"/>
  <c r="AU66" i="2"/>
  <c r="AS66" i="2"/>
  <c r="AR66" i="2"/>
  <c r="AM66" i="2"/>
  <c r="AL66" i="2"/>
  <c r="AL367" i="2" s="1"/>
  <c r="AS58" i="2"/>
  <c r="AR58" i="2"/>
  <c r="AQ58" i="2"/>
  <c r="AP58" i="2"/>
  <c r="BB46" i="2"/>
  <c r="BB347" i="2" s="1"/>
  <c r="AX46" i="2"/>
  <c r="BI40" i="2"/>
  <c r="BI341" i="2" s="1"/>
  <c r="BA40" i="2"/>
  <c r="BA341" i="2" s="1"/>
  <c r="AU27" i="2"/>
  <c r="AU328" i="2" s="1"/>
  <c r="AP27" i="2"/>
  <c r="AP328" i="2" s="1"/>
  <c r="AM27" i="2"/>
  <c r="AM328" i="2" s="1"/>
  <c r="AE19" i="2"/>
  <c r="AE320" i="2" s="1"/>
  <c r="AD19" i="2"/>
  <c r="AD320" i="2" s="1"/>
  <c r="AC19" i="2"/>
  <c r="AC320" i="2" s="1"/>
  <c r="Z19" i="2"/>
  <c r="Z320" i="2" s="1"/>
  <c r="AK17" i="2"/>
  <c r="AK318" i="2" s="1"/>
  <c r="AJ17" i="2"/>
  <c r="AH17" i="2"/>
  <c r="AC17" i="2"/>
  <c r="AB17" i="2"/>
  <c r="Z17" i="2"/>
  <c r="AJ16" i="2"/>
  <c r="AI16" i="2"/>
  <c r="AH16" i="2"/>
  <c r="AG16" i="2"/>
  <c r="AA16" i="2"/>
  <c r="AH13" i="2"/>
  <c r="AG13" i="2"/>
  <c r="AF13" i="2"/>
  <c r="AE13" i="2"/>
  <c r="Z13" i="2"/>
  <c r="O35" i="4"/>
  <c r="D57" i="4"/>
  <c r="D35" i="4"/>
  <c r="D156" i="2"/>
  <c r="D150" i="2"/>
  <c r="D155" i="2"/>
  <c r="T191" i="3"/>
  <c r="N138" i="3"/>
  <c r="N195" i="3" s="1"/>
  <c r="B153" i="3"/>
  <c r="B210" i="3" s="1"/>
  <c r="T124" i="3"/>
  <c r="E148" i="3"/>
  <c r="E205" i="3" s="1"/>
  <c r="T119" i="3"/>
  <c r="H151" i="3"/>
  <c r="H208" i="3" s="1"/>
  <c r="AF35" i="4"/>
  <c r="AF144" i="2"/>
  <c r="H22" i="6"/>
  <c r="I22" i="6" s="1"/>
  <c r="G23" i="6" s="1"/>
  <c r="T192" i="3"/>
  <c r="M150" i="3"/>
  <c r="M207" i="3" s="1"/>
  <c r="E144" i="3"/>
  <c r="E201" i="3" s="1"/>
  <c r="F151" i="3"/>
  <c r="F208" i="3" s="1"/>
  <c r="AW35" i="4"/>
  <c r="AW144" i="2"/>
  <c r="G57" i="4"/>
  <c r="G35" i="4"/>
  <c r="G150" i="2"/>
  <c r="G205" i="2"/>
  <c r="G266" i="2" s="1"/>
  <c r="G156" i="2"/>
  <c r="AI35" i="4"/>
  <c r="AI144" i="2"/>
  <c r="AI207" i="2"/>
  <c r="AI268" i="2" s="1"/>
  <c r="I183" i="3"/>
  <c r="L145" i="3"/>
  <c r="L202" i="3"/>
  <c r="C147" i="3"/>
  <c r="D144" i="3"/>
  <c r="D201" i="3" s="1"/>
  <c r="N146" i="3"/>
  <c r="N203" i="3" s="1"/>
  <c r="BI17" i="6"/>
  <c r="K23" i="6" s="1"/>
  <c r="BH35" i="4"/>
  <c r="BH144" i="2"/>
  <c r="BH209" i="2"/>
  <c r="BH270" i="2" s="1"/>
  <c r="BH210" i="2"/>
  <c r="BH271" i="2" s="1"/>
  <c r="H28" i="7"/>
  <c r="Q144" i="3"/>
  <c r="Q201" i="3" s="1"/>
  <c r="H147" i="3"/>
  <c r="H204" i="3"/>
  <c r="O143" i="3"/>
  <c r="O200" i="3" s="1"/>
  <c r="R153" i="3"/>
  <c r="R210" i="3" s="1"/>
  <c r="M147" i="3"/>
  <c r="M204" i="3" s="1"/>
  <c r="J183" i="3"/>
  <c r="Q35" i="4"/>
  <c r="AV35" i="4"/>
  <c r="AV144" i="2"/>
  <c r="F57" i="4"/>
  <c r="F35" i="4"/>
  <c r="F150" i="2"/>
  <c r="F205" i="2"/>
  <c r="F266" i="2" s="1"/>
  <c r="F156" i="2"/>
  <c r="BA35" i="4"/>
  <c r="BA208" i="2"/>
  <c r="BA269" i="2" s="1"/>
  <c r="BA210" i="2"/>
  <c r="BA271" i="2" s="1"/>
  <c r="BA144" i="2"/>
  <c r="AR35" i="4"/>
  <c r="AR144" i="2"/>
  <c r="D28" i="4"/>
  <c r="C29" i="4"/>
  <c r="K28" i="7"/>
  <c r="T121" i="3"/>
  <c r="M196" i="3"/>
  <c r="G152" i="3"/>
  <c r="G209" i="3" s="1"/>
  <c r="O144" i="3"/>
  <c r="O201" i="3" s="1"/>
  <c r="N141" i="3"/>
  <c r="N198" i="3" s="1"/>
  <c r="O153" i="3"/>
  <c r="O210" i="3" s="1"/>
  <c r="C139" i="3"/>
  <c r="C196" i="3" s="1"/>
  <c r="D138" i="3"/>
  <c r="F147" i="3"/>
  <c r="F204" i="3" s="1"/>
  <c r="H140" i="3"/>
  <c r="H197" i="3" s="1"/>
  <c r="T118" i="3"/>
  <c r="H146" i="3"/>
  <c r="H203" i="3" s="1"/>
  <c r="R142" i="3"/>
  <c r="R199" i="3" s="1"/>
  <c r="N151" i="3"/>
  <c r="N208" i="3" s="1"/>
  <c r="T130" i="3"/>
  <c r="T181" i="3"/>
  <c r="H149" i="3"/>
  <c r="H206" i="3" s="1"/>
  <c r="K147" i="3"/>
  <c r="K204" i="3" s="1"/>
  <c r="R149" i="3"/>
  <c r="R206" i="3" s="1"/>
  <c r="O146" i="3"/>
  <c r="O203" i="3" s="1"/>
  <c r="I149" i="3"/>
  <c r="I206" i="3" s="1"/>
  <c r="T110" i="3"/>
  <c r="B139" i="3"/>
  <c r="J371" i="2"/>
  <c r="T193" i="3"/>
  <c r="AF42" i="2"/>
  <c r="AG42" i="2"/>
  <c r="AI42" i="2"/>
  <c r="AH42" i="2"/>
  <c r="AD42" i="2"/>
  <c r="AE42" i="2"/>
  <c r="AJ42" i="2"/>
  <c r="Z42" i="2"/>
  <c r="AC42" i="2"/>
  <c r="AK42" i="2"/>
  <c r="AA42" i="2"/>
  <c r="AB42" i="2"/>
  <c r="C371" i="2"/>
  <c r="V70" i="2"/>
  <c r="AC35" i="4"/>
  <c r="AC206" i="2"/>
  <c r="AC267" i="2" s="1"/>
  <c r="AC144" i="2"/>
  <c r="AC207" i="2"/>
  <c r="AC268" i="2" s="1"/>
  <c r="B47" i="7"/>
  <c r="B3" i="2"/>
  <c r="G371" i="2"/>
  <c r="B254" i="2"/>
  <c r="W70" i="2"/>
  <c r="R70" i="2"/>
  <c r="AN35" i="4"/>
  <c r="AN144" i="2"/>
  <c r="R146" i="3"/>
  <c r="R203" i="3" s="1"/>
  <c r="E139" i="3"/>
  <c r="E196" i="3" s="1"/>
  <c r="N142" i="3"/>
  <c r="N199" i="3" s="1"/>
  <c r="M142" i="3"/>
  <c r="M199" i="3" s="1"/>
  <c r="M141" i="3"/>
  <c r="M198" i="3" s="1"/>
  <c r="P153" i="3"/>
  <c r="P210" i="3" s="1"/>
  <c r="S153" i="3"/>
  <c r="S210" i="3" s="1"/>
  <c r="AS35" i="4"/>
  <c r="AS144" i="2"/>
  <c r="AS204" i="2" s="1"/>
  <c r="AS265" i="2" s="1"/>
  <c r="B198" i="3"/>
  <c r="C146" i="3"/>
  <c r="C203" i="3" s="1"/>
  <c r="P148" i="3"/>
  <c r="P205" i="3" s="1"/>
  <c r="B152" i="3"/>
  <c r="T123" i="3"/>
  <c r="F144" i="3"/>
  <c r="F201" i="3" s="1"/>
  <c r="S149" i="3"/>
  <c r="S206" i="3" s="1"/>
  <c r="E151" i="3"/>
  <c r="E208" i="3" s="1"/>
  <c r="BF35" i="4"/>
  <c r="BF209" i="2"/>
  <c r="BF270" i="2" s="1"/>
  <c r="BF144" i="2"/>
  <c r="S35" i="4"/>
  <c r="U35" i="4"/>
  <c r="U205" i="2"/>
  <c r="U266" i="2" s="1"/>
  <c r="AB35" i="4"/>
  <c r="AB144" i="2"/>
  <c r="AB206" i="2"/>
  <c r="AB267" i="2" s="1"/>
  <c r="G147" i="3"/>
  <c r="G204" i="3" s="1"/>
  <c r="Q151" i="3"/>
  <c r="Q208" i="3" s="1"/>
  <c r="K141" i="3"/>
  <c r="K198" i="3" s="1"/>
  <c r="R145" i="3"/>
  <c r="R202" i="3" s="1"/>
  <c r="H153" i="3"/>
  <c r="H210" i="3" s="1"/>
  <c r="P150" i="3"/>
  <c r="P207" i="3" s="1"/>
  <c r="M152" i="3"/>
  <c r="M209" i="3" s="1"/>
  <c r="Q145" i="3"/>
  <c r="Q202" i="3" s="1"/>
  <c r="L148" i="3"/>
  <c r="L205" i="3" s="1"/>
  <c r="L189" i="3"/>
  <c r="AO35" i="4"/>
  <c r="AO144" i="2"/>
  <c r="AO204" i="2" s="1"/>
  <c r="AO265" i="2" s="1"/>
  <c r="T179" i="3"/>
  <c r="S139" i="3"/>
  <c r="R141" i="3"/>
  <c r="R198" i="3" s="1"/>
  <c r="K145" i="3"/>
  <c r="K202" i="3" s="1"/>
  <c r="F183" i="3"/>
  <c r="R140" i="3"/>
  <c r="R197" i="3" s="1"/>
  <c r="L152" i="3"/>
  <c r="L209" i="3" s="1"/>
  <c r="F152" i="3"/>
  <c r="F209" i="3" s="1"/>
  <c r="AE25" i="2"/>
  <c r="AE326" i="2" s="1"/>
  <c r="AF25" i="2"/>
  <c r="AF326" i="2" s="1"/>
  <c r="AH25" i="2"/>
  <c r="AH326" i="2" s="1"/>
  <c r="AG25" i="2"/>
  <c r="AG326" i="2" s="1"/>
  <c r="AD25" i="2"/>
  <c r="AD326" i="2" s="1"/>
  <c r="AI25" i="2"/>
  <c r="AI326" i="2" s="1"/>
  <c r="Z25" i="2"/>
  <c r="Z326" i="2" s="1"/>
  <c r="AB25" i="2"/>
  <c r="AB326" i="2" s="1"/>
  <c r="AK25" i="2"/>
  <c r="AK326" i="2" s="1"/>
  <c r="AJ25" i="2"/>
  <c r="AJ326" i="2" s="1"/>
  <c r="AC25" i="2"/>
  <c r="AC326" i="2" s="1"/>
  <c r="AA25" i="2"/>
  <c r="AA326" i="2" s="1"/>
  <c r="AR39" i="2"/>
  <c r="AS39" i="2"/>
  <c r="AO39" i="2"/>
  <c r="AN39" i="2"/>
  <c r="AL39" i="2"/>
  <c r="AW39" i="2"/>
  <c r="AM39" i="2"/>
  <c r="AV39" i="2"/>
  <c r="AP39" i="2"/>
  <c r="AT39" i="2"/>
  <c r="AQ39" i="2"/>
  <c r="AU39" i="2"/>
  <c r="AE35" i="4"/>
  <c r="AE144" i="2"/>
  <c r="B16" i="7"/>
  <c r="T194" i="3"/>
  <c r="O189" i="3"/>
  <c r="T132" i="3"/>
  <c r="K143" i="3"/>
  <c r="K200" i="3" s="1"/>
  <c r="T115" i="3"/>
  <c r="G141" i="3"/>
  <c r="H138" i="3"/>
  <c r="H195" i="3" s="1"/>
  <c r="T117" i="3"/>
  <c r="B146" i="3"/>
  <c r="F145" i="3"/>
  <c r="F202" i="3" s="1"/>
  <c r="S187" i="3"/>
  <c r="I151" i="3"/>
  <c r="I208" i="3" s="1"/>
  <c r="K139" i="3"/>
  <c r="K196" i="3" s="1"/>
  <c r="T173" i="3"/>
  <c r="G143" i="3"/>
  <c r="G200" i="3" s="1"/>
  <c r="N154" i="3"/>
  <c r="N211" i="3" s="1"/>
  <c r="S152" i="3"/>
  <c r="S209" i="3" s="1"/>
  <c r="T114" i="3"/>
  <c r="G154" i="3"/>
  <c r="G211" i="3" s="1"/>
  <c r="E152" i="3"/>
  <c r="E209" i="3" s="1"/>
  <c r="I150" i="3"/>
  <c r="I207" i="3" s="1"/>
  <c r="S150" i="3"/>
  <c r="S207" i="3"/>
  <c r="E147" i="3"/>
  <c r="E204" i="3" s="1"/>
  <c r="J150" i="3"/>
  <c r="J207" i="3" s="1"/>
  <c r="T167" i="3"/>
  <c r="C153" i="3"/>
  <c r="C210" i="3" s="1"/>
  <c r="AH64" i="2"/>
  <c r="Z64" i="2"/>
  <c r="AG64" i="2"/>
  <c r="AF64" i="2"/>
  <c r="AI64" i="2"/>
  <c r="AA64" i="2"/>
  <c r="AE64" i="2"/>
  <c r="AD64" i="2"/>
  <c r="AC64" i="2"/>
  <c r="AJ64" i="2"/>
  <c r="AB64" i="2"/>
  <c r="AK64" i="2"/>
  <c r="AK365" i="2" s="1"/>
  <c r="AR49" i="2"/>
  <c r="AQ49" i="2"/>
  <c r="AP49" i="2"/>
  <c r="AS49" i="2"/>
  <c r="AN49" i="2"/>
  <c r="AM49" i="2"/>
  <c r="AL49" i="2"/>
  <c r="AO49" i="2"/>
  <c r="AW49" i="2"/>
  <c r="AT49" i="2"/>
  <c r="AU49" i="2"/>
  <c r="AV49" i="2"/>
  <c r="AT52" i="2"/>
  <c r="AL52" i="2"/>
  <c r="AL353" i="2" s="1"/>
  <c r="AS52" i="2"/>
  <c r="AR52" i="2"/>
  <c r="AU52" i="2"/>
  <c r="AM52" i="2"/>
  <c r="AV52" i="2"/>
  <c r="AQ52" i="2"/>
  <c r="AP52" i="2"/>
  <c r="AW52" i="2"/>
  <c r="AW353" i="2" s="1"/>
  <c r="AO52" i="2"/>
  <c r="AN52" i="2"/>
  <c r="H371" i="2"/>
  <c r="AR43" i="2"/>
  <c r="AS43" i="2"/>
  <c r="AQ43" i="2"/>
  <c r="AN43" i="2"/>
  <c r="AP43" i="2"/>
  <c r="AO43" i="2"/>
  <c r="AT43" i="2"/>
  <c r="AL43" i="2"/>
  <c r="AV43" i="2"/>
  <c r="AU43" i="2"/>
  <c r="AM43" i="2"/>
  <c r="AW43" i="2"/>
  <c r="I371" i="2"/>
  <c r="AU35" i="4"/>
  <c r="AU144" i="2"/>
  <c r="T188" i="3"/>
  <c r="Q146" i="3"/>
  <c r="Q203" i="3"/>
  <c r="R152" i="3"/>
  <c r="R209" i="3" s="1"/>
  <c r="C138" i="3"/>
  <c r="C195" i="3" s="1"/>
  <c r="T109" i="3"/>
  <c r="I153" i="3"/>
  <c r="I210" i="3" s="1"/>
  <c r="H154" i="3"/>
  <c r="H211" i="3" s="1"/>
  <c r="E138" i="3"/>
  <c r="E195" i="3" s="1"/>
  <c r="R139" i="3"/>
  <c r="R196" i="3" s="1"/>
  <c r="I57" i="4"/>
  <c r="I35" i="4"/>
  <c r="I156" i="2"/>
  <c r="I205" i="2"/>
  <c r="I266" i="2" s="1"/>
  <c r="I150" i="2"/>
  <c r="E126" i="3"/>
  <c r="K142" i="3"/>
  <c r="K199" i="3" s="1"/>
  <c r="S148" i="3"/>
  <c r="S205" i="3" s="1"/>
  <c r="J149" i="3"/>
  <c r="J206" i="3" s="1"/>
  <c r="G146" i="3"/>
  <c r="G203" i="3" s="1"/>
  <c r="N152" i="3"/>
  <c r="N209" i="3" s="1"/>
  <c r="AR44" i="2"/>
  <c r="AS44" i="2"/>
  <c r="AU44" i="2"/>
  <c r="AT44" i="2"/>
  <c r="AP44" i="2"/>
  <c r="AQ44" i="2"/>
  <c r="AV44" i="2"/>
  <c r="AL44" i="2"/>
  <c r="AM44" i="2"/>
  <c r="AW44" i="2"/>
  <c r="AO44" i="2"/>
  <c r="AN44" i="2"/>
  <c r="AM46" i="4"/>
  <c r="AW17" i="6"/>
  <c r="K22" i="6" s="1"/>
  <c r="P144" i="3"/>
  <c r="P201" i="3" s="1"/>
  <c r="P138" i="3"/>
  <c r="P195" i="3" s="1"/>
  <c r="S145" i="3"/>
  <c r="S202" i="3" s="1"/>
  <c r="J141" i="3"/>
  <c r="J198" i="3" s="1"/>
  <c r="B126" i="3"/>
  <c r="Q150" i="3"/>
  <c r="Q207" i="3" s="1"/>
  <c r="R150" i="3"/>
  <c r="R207" i="3" s="1"/>
  <c r="K153" i="3"/>
  <c r="K210" i="3" s="1"/>
  <c r="AP35" i="4"/>
  <c r="AP144" i="2"/>
  <c r="AT35" i="4"/>
  <c r="AT206" i="2"/>
  <c r="AT267" i="2" s="1"/>
  <c r="AT144" i="2"/>
  <c r="AT204" i="2" s="1"/>
  <c r="AT265" i="2" s="1"/>
  <c r="T134" i="3"/>
  <c r="E140" i="3"/>
  <c r="E197" i="3" s="1"/>
  <c r="F138" i="3"/>
  <c r="Q143" i="3"/>
  <c r="Q200" i="3" s="1"/>
  <c r="R126" i="3"/>
  <c r="K148" i="3"/>
  <c r="K205" i="3" s="1"/>
  <c r="BD27" i="2"/>
  <c r="BD328" i="2" s="1"/>
  <c r="BE27" i="2"/>
  <c r="BE328" i="2" s="1"/>
  <c r="BC27" i="2"/>
  <c r="BC328" i="2" s="1"/>
  <c r="BG27" i="2"/>
  <c r="BG328" i="2" s="1"/>
  <c r="AZ27" i="2"/>
  <c r="AZ328" i="2" s="1"/>
  <c r="AY27" i="2"/>
  <c r="AY328" i="2" s="1"/>
  <c r="BI27" i="2"/>
  <c r="BI328" i="2" s="1"/>
  <c r="B371" i="2"/>
  <c r="P35" i="4"/>
  <c r="AD35" i="4"/>
  <c r="AD144" i="2"/>
  <c r="M17" i="6"/>
  <c r="K19" i="6" s="1"/>
  <c r="N19" i="6" s="1"/>
  <c r="L20" i="6" s="1"/>
  <c r="B46" i="4"/>
  <c r="BI35" i="4"/>
  <c r="BI210" i="2"/>
  <c r="BI271" i="2" s="1"/>
  <c r="BI144" i="2"/>
  <c r="E16" i="4"/>
  <c r="D17" i="4"/>
  <c r="T131" i="3"/>
  <c r="B211" i="3"/>
  <c r="C205" i="3"/>
  <c r="J143" i="3"/>
  <c r="J200" i="3" s="1"/>
  <c r="Q154" i="3"/>
  <c r="Q211" i="3" s="1"/>
  <c r="M149" i="3"/>
  <c r="M206" i="3" s="1"/>
  <c r="T174" i="3"/>
  <c r="K126" i="3"/>
  <c r="K138" i="3"/>
  <c r="K195" i="3" s="1"/>
  <c r="H143" i="3"/>
  <c r="H200" i="3" s="1"/>
  <c r="P140" i="3"/>
  <c r="P197" i="3" s="1"/>
  <c r="T116" i="3"/>
  <c r="B145" i="3"/>
  <c r="B202" i="3" s="1"/>
  <c r="J140" i="3"/>
  <c r="J197" i="3" s="1"/>
  <c r="L138" i="3"/>
  <c r="D152" i="3"/>
  <c r="D209" i="3" s="1"/>
  <c r="H150" i="3"/>
  <c r="J153" i="3"/>
  <c r="J210" i="3" s="1"/>
  <c r="P149" i="3"/>
  <c r="P206" i="3" s="1"/>
  <c r="T177" i="3"/>
  <c r="I145" i="3"/>
  <c r="I202" i="3" s="1"/>
  <c r="M138" i="3"/>
  <c r="M195" i="3" s="1"/>
  <c r="Q149" i="3"/>
  <c r="Q206" i="3"/>
  <c r="F146" i="3"/>
  <c r="F203" i="3" s="1"/>
  <c r="B3" i="3"/>
  <c r="U70" i="2"/>
  <c r="BD45" i="2"/>
  <c r="BC45" i="2"/>
  <c r="BE45" i="2"/>
  <c r="BB45" i="2"/>
  <c r="BA45" i="2"/>
  <c r="AY45" i="2"/>
  <c r="AZ45" i="2"/>
  <c r="BF45" i="2"/>
  <c r="BG45" i="2"/>
  <c r="AX45" i="2"/>
  <c r="BI45" i="2"/>
  <c r="BH45" i="2"/>
  <c r="AL50" i="2"/>
  <c r="AL351" i="2" s="1"/>
  <c r="AM50" i="2"/>
  <c r="AN50" i="2"/>
  <c r="AO50" i="2"/>
  <c r="AQ50" i="2"/>
  <c r="AP50" i="2"/>
  <c r="F371" i="2"/>
  <c r="X70" i="2"/>
  <c r="S70" i="2"/>
  <c r="AR60" i="2"/>
  <c r="AQ60" i="2"/>
  <c r="AP60" i="2"/>
  <c r="AW60" i="2"/>
  <c r="AW361" i="2" s="1"/>
  <c r="AV60" i="2"/>
  <c r="AM60" i="2"/>
  <c r="AN60" i="2"/>
  <c r="C57" i="4"/>
  <c r="C35" i="4"/>
  <c r="C156" i="2"/>
  <c r="C150" i="2"/>
  <c r="C155" i="2"/>
  <c r="H159" i="2"/>
  <c r="H157" i="2"/>
  <c r="H158" i="2"/>
  <c r="J151" i="3"/>
  <c r="J208" i="3" s="1"/>
  <c r="G138" i="3"/>
  <c r="G195" i="3" s="1"/>
  <c r="I140" i="3"/>
  <c r="I197" i="3" s="1"/>
  <c r="J142" i="3"/>
  <c r="J199" i="3" s="1"/>
  <c r="G151" i="3"/>
  <c r="G208" i="3" s="1"/>
  <c r="D147" i="3"/>
  <c r="T190" i="3"/>
  <c r="BE35" i="4"/>
  <c r="BE144" i="2"/>
  <c r="L139" i="3"/>
  <c r="L196" i="3" s="1"/>
  <c r="H139" i="3"/>
  <c r="L144" i="3"/>
  <c r="L201" i="3" s="1"/>
  <c r="X35" i="4"/>
  <c r="X205" i="2"/>
  <c r="X266" i="2" s="1"/>
  <c r="BB35" i="4"/>
  <c r="BB208" i="2"/>
  <c r="BB269" i="2" s="1"/>
  <c r="BB144" i="2"/>
  <c r="T137" i="3"/>
  <c r="S140" i="3"/>
  <c r="S197" i="3" s="1"/>
  <c r="D149" i="3"/>
  <c r="D206" i="3" s="1"/>
  <c r="E154" i="3"/>
  <c r="E211" i="3" s="1"/>
  <c r="T125" i="3"/>
  <c r="I139" i="3"/>
  <c r="O154" i="3"/>
  <c r="O211" i="3"/>
  <c r="R187" i="3"/>
  <c r="J139" i="3"/>
  <c r="J196" i="3" s="1"/>
  <c r="E57" i="4"/>
  <c r="E35" i="4"/>
  <c r="E150" i="2"/>
  <c r="E156" i="2"/>
  <c r="T35" i="4"/>
  <c r="B201" i="3"/>
  <c r="S126" i="3"/>
  <c r="L141" i="3"/>
  <c r="L198" i="3" s="1"/>
  <c r="P143" i="3"/>
  <c r="P200" i="3" s="1"/>
  <c r="N148" i="3"/>
  <c r="N205" i="3" s="1"/>
  <c r="T135" i="3"/>
  <c r="T120" i="3"/>
  <c r="B149" i="3"/>
  <c r="B206" i="3" s="1"/>
  <c r="M57" i="4"/>
  <c r="M35" i="4"/>
  <c r="M156" i="2"/>
  <c r="BG35" i="4"/>
  <c r="BG144" i="2"/>
  <c r="AJ35" i="4"/>
  <c r="AJ144" i="2"/>
  <c r="AJ207" i="2"/>
  <c r="AJ268" i="2" s="1"/>
  <c r="W18" i="11"/>
  <c r="X17" i="11"/>
  <c r="AK17" i="6"/>
  <c r="K21" i="6" s="1"/>
  <c r="Y35" i="4"/>
  <c r="N46" i="4"/>
  <c r="Y17" i="6"/>
  <c r="K20" i="6" s="1"/>
  <c r="O5" i="5"/>
  <c r="P4" i="5"/>
  <c r="AZ35" i="4"/>
  <c r="AZ144" i="2"/>
  <c r="AZ208" i="2"/>
  <c r="AZ269" i="2" s="1"/>
  <c r="B28" i="7"/>
  <c r="B58" i="4"/>
  <c r="AQ35" i="4"/>
  <c r="AQ144" i="2"/>
  <c r="I12" i="11"/>
  <c r="I20" i="11" s="1"/>
  <c r="BD35" i="4"/>
  <c r="BD144" i="2"/>
  <c r="BD209" i="2"/>
  <c r="BD270" i="2" s="1"/>
  <c r="H57" i="4"/>
  <c r="H35" i="4"/>
  <c r="H156" i="2"/>
  <c r="BC35" i="4"/>
  <c r="BC144" i="2"/>
  <c r="W35" i="4"/>
  <c r="AG35" i="4"/>
  <c r="AG144" i="2"/>
  <c r="L57" i="4"/>
  <c r="L35" i="4"/>
  <c r="L156" i="2"/>
  <c r="O10" i="5"/>
  <c r="K16" i="7"/>
  <c r="B199" i="3"/>
  <c r="E142" i="3"/>
  <c r="E199" i="3" s="1"/>
  <c r="B195" i="3"/>
  <c r="O142" i="3"/>
  <c r="O199" i="3" s="1"/>
  <c r="D153" i="3"/>
  <c r="D210" i="3"/>
  <c r="L126" i="3"/>
  <c r="O138" i="3"/>
  <c r="O195" i="3"/>
  <c r="L154" i="3"/>
  <c r="L211" i="3" s="1"/>
  <c r="S143" i="3"/>
  <c r="S200" i="3" s="1"/>
  <c r="L150" i="3"/>
  <c r="L207" i="3" s="1"/>
  <c r="G148" i="3"/>
  <c r="B189" i="3"/>
  <c r="Q140" i="3"/>
  <c r="N144" i="3"/>
  <c r="M151" i="3"/>
  <c r="M208" i="3" s="1"/>
  <c r="T111" i="3"/>
  <c r="P146" i="3"/>
  <c r="P203" i="3" s="1"/>
  <c r="N22" i="7"/>
  <c r="T122" i="3"/>
  <c r="K152" i="3"/>
  <c r="K209" i="3" s="1"/>
  <c r="Q153" i="3"/>
  <c r="Q210" i="3" s="1"/>
  <c r="J187" i="3"/>
  <c r="T187" i="3" s="1"/>
  <c r="P154" i="3"/>
  <c r="P211" i="3" s="1"/>
  <c r="O151" i="3"/>
  <c r="O208" i="3" s="1"/>
  <c r="S147" i="3"/>
  <c r="S204" i="3" s="1"/>
  <c r="K150" i="3"/>
  <c r="K207" i="3" s="1"/>
  <c r="M148" i="3"/>
  <c r="M205" i="3" s="1"/>
  <c r="P151" i="3"/>
  <c r="P208" i="3" s="1"/>
  <c r="L147" i="3"/>
  <c r="L204" i="3" s="1"/>
  <c r="T133" i="3"/>
  <c r="O126" i="3"/>
  <c r="I126" i="3"/>
  <c r="N126" i="3"/>
  <c r="T136" i="3"/>
  <c r="AF61" i="2"/>
  <c r="AE61" i="2"/>
  <c r="AD61" i="2"/>
  <c r="AG61" i="2"/>
  <c r="AC61" i="2"/>
  <c r="AB61" i="2"/>
  <c r="AA61" i="2"/>
  <c r="Z61" i="2"/>
  <c r="AH61" i="2"/>
  <c r="AJ61" i="2"/>
  <c r="AI61" i="2"/>
  <c r="AK61" i="2"/>
  <c r="AK362" i="2" s="1"/>
  <c r="K371" i="2"/>
  <c r="T70" i="2"/>
  <c r="Y70" i="2"/>
  <c r="AG14" i="2"/>
  <c r="AF14" i="2"/>
  <c r="AE14" i="2"/>
  <c r="AH14" i="2"/>
  <c r="Z14" i="2"/>
  <c r="AJ14" i="2"/>
  <c r="AI14" i="2"/>
  <c r="AD14" i="2"/>
  <c r="AB14" i="2"/>
  <c r="AC14" i="2"/>
  <c r="AA14" i="2"/>
  <c r="AK14" i="2"/>
  <c r="AK315" i="2" s="1"/>
  <c r="BF53" i="2"/>
  <c r="AX53" i="2"/>
  <c r="AX354" i="2" s="1"/>
  <c r="BE53" i="2"/>
  <c r="BD53" i="2"/>
  <c r="BG53" i="2"/>
  <c r="AY53" i="2"/>
  <c r="BI53" i="2"/>
  <c r="BI354" i="2" s="1"/>
  <c r="BH53" i="2"/>
  <c r="BC53" i="2"/>
  <c r="AZ53" i="2"/>
  <c r="BB53" i="2"/>
  <c r="BA53" i="2"/>
  <c r="AF47" i="2"/>
  <c r="AE47" i="2"/>
  <c r="AG47" i="2"/>
  <c r="AH47" i="2"/>
  <c r="AD47" i="2"/>
  <c r="AC47" i="2"/>
  <c r="AI47" i="2"/>
  <c r="AB47" i="2"/>
  <c r="Z47" i="2"/>
  <c r="AK47" i="2"/>
  <c r="AJ47" i="2"/>
  <c r="AA47" i="2"/>
  <c r="AI51" i="2"/>
  <c r="AA51" i="2"/>
  <c r="AH51" i="2"/>
  <c r="Z51" i="2"/>
  <c r="AG51" i="2"/>
  <c r="AJ51" i="2"/>
  <c r="AB51" i="2"/>
  <c r="AK51" i="2"/>
  <c r="AK352" i="2" s="1"/>
  <c r="AF51" i="2"/>
  <c r="AE51" i="2"/>
  <c r="AD51" i="2"/>
  <c r="AC51" i="2"/>
  <c r="AE18" i="2"/>
  <c r="AE319" i="2" s="1"/>
  <c r="AF18" i="2"/>
  <c r="AF319" i="2" s="1"/>
  <c r="AJ18" i="2"/>
  <c r="AJ319" i="2" s="1"/>
  <c r="Z18" i="2"/>
  <c r="Z319" i="2" s="1"/>
  <c r="AI18" i="2"/>
  <c r="AI319" i="2" s="1"/>
  <c r="AH18" i="2"/>
  <c r="AH319" i="2" s="1"/>
  <c r="AK18" i="2"/>
  <c r="AK319" i="2" s="1"/>
  <c r="AA18" i="2"/>
  <c r="AA319" i="2" s="1"/>
  <c r="AB18" i="2"/>
  <c r="AB319" i="2" s="1"/>
  <c r="AD18" i="2"/>
  <c r="AD319" i="2" s="1"/>
  <c r="AG18" i="2"/>
  <c r="AG319" i="2" s="1"/>
  <c r="AC18" i="2"/>
  <c r="AC319" i="2" s="1"/>
  <c r="B36" i="7" l="1"/>
  <c r="AX27" i="2"/>
  <c r="AX328" i="2" s="1"/>
  <c r="C155" i="3"/>
  <c r="BH27" i="2"/>
  <c r="BH328" i="2" s="1"/>
  <c r="C8" i="3"/>
  <c r="AM145" i="2"/>
  <c r="AM152" i="2"/>
  <c r="AM212" i="2" s="1"/>
  <c r="AM273" i="2" s="1"/>
  <c r="AM151" i="2"/>
  <c r="AM211" i="2" s="1"/>
  <c r="AM272" i="2" s="1"/>
  <c r="AM150" i="2"/>
  <c r="AM149" i="2"/>
  <c r="AM148" i="2"/>
  <c r="AM146" i="2"/>
  <c r="AM147" i="2"/>
  <c r="AM155" i="2"/>
  <c r="AM215" i="2" s="1"/>
  <c r="AM276" i="2" s="1"/>
  <c r="AM154" i="2"/>
  <c r="AM214" i="2" s="1"/>
  <c r="AM275" i="2" s="1"/>
  <c r="AM156" i="2"/>
  <c r="AM216" i="2" s="1"/>
  <c r="AM277" i="2" s="1"/>
  <c r="B8" i="3"/>
  <c r="AK360" i="2"/>
  <c r="AS59" i="2"/>
  <c r="AM59" i="2"/>
  <c r="AN59" i="2"/>
  <c r="AN239" i="2" s="1"/>
  <c r="AN300" i="2" s="1"/>
  <c r="AV59" i="2"/>
  <c r="AV239" i="2" s="1"/>
  <c r="AV300" i="2" s="1"/>
  <c r="AO48" i="2"/>
  <c r="AO349" i="2" s="1"/>
  <c r="AN48" i="2"/>
  <c r="AN228" i="2" s="1"/>
  <c r="AN289" i="2" s="1"/>
  <c r="C53" i="4"/>
  <c r="AO59" i="2"/>
  <c r="AO239" i="2" s="1"/>
  <c r="AO300" i="2" s="1"/>
  <c r="AN328" i="2"/>
  <c r="AN207" i="2"/>
  <c r="AN268" i="2" s="1"/>
  <c r="AK361" i="2"/>
  <c r="AU60" i="2"/>
  <c r="AL60" i="2"/>
  <c r="AL361" i="2" s="1"/>
  <c r="AT60" i="2"/>
  <c r="AT240" i="2" s="1"/>
  <c r="AT301" i="2" s="1"/>
  <c r="AO60" i="2"/>
  <c r="AO361" i="2" s="1"/>
  <c r="AS60" i="2"/>
  <c r="B161" i="2"/>
  <c r="B221" i="2" s="1"/>
  <c r="B282" i="2" s="1"/>
  <c r="B160" i="2"/>
  <c r="B220" i="2" s="1"/>
  <c r="B281" i="2" s="1"/>
  <c r="B158" i="2"/>
  <c r="B218" i="2" s="1"/>
  <c r="B279" i="2" s="1"/>
  <c r="B159" i="2"/>
  <c r="B219" i="2" s="1"/>
  <c r="B280" i="2" s="1"/>
  <c r="B157" i="2"/>
  <c r="B217" i="2" s="1"/>
  <c r="B278" i="2" s="1"/>
  <c r="R155" i="3"/>
  <c r="B145" i="2"/>
  <c r="B205" i="2" s="1"/>
  <c r="B266" i="2" s="1"/>
  <c r="B154" i="2"/>
  <c r="B214" i="2" s="1"/>
  <c r="B275" i="2" s="1"/>
  <c r="N146" i="2"/>
  <c r="N147" i="2"/>
  <c r="N148" i="2"/>
  <c r="N149" i="2"/>
  <c r="N150" i="2"/>
  <c r="N145" i="2"/>
  <c r="N156" i="2"/>
  <c r="N216" i="2" s="1"/>
  <c r="N277" i="2" s="1"/>
  <c r="N154" i="2"/>
  <c r="N214" i="2" s="1"/>
  <c r="N275" i="2" s="1"/>
  <c r="N155" i="2"/>
  <c r="N215" i="2" s="1"/>
  <c r="N276" i="2" s="1"/>
  <c r="H155" i="3"/>
  <c r="BF27" i="2"/>
  <c r="BF328" i="2" s="1"/>
  <c r="AA6" i="11"/>
  <c r="AB5" i="11"/>
  <c r="N155" i="3"/>
  <c r="BA27" i="2"/>
  <c r="BA328" i="2" s="1"/>
  <c r="G155" i="3"/>
  <c r="BB27" i="2"/>
  <c r="BB328" i="2" s="1"/>
  <c r="AQ249" i="2"/>
  <c r="AQ310" i="2" s="1"/>
  <c r="AQ370" i="2"/>
  <c r="AF231" i="2"/>
  <c r="AF292" i="2" s="1"/>
  <c r="AF352" i="2"/>
  <c r="AI231" i="2"/>
  <c r="AI292" i="2" s="1"/>
  <c r="AI352" i="2"/>
  <c r="BC233" i="2"/>
  <c r="BC294" i="2" s="1"/>
  <c r="BC354" i="2"/>
  <c r="AB194" i="2"/>
  <c r="AB255" i="2" s="1"/>
  <c r="AB315" i="2"/>
  <c r="AG194" i="2"/>
  <c r="AG255" i="2" s="1"/>
  <c r="AG315" i="2"/>
  <c r="AG241" i="2"/>
  <c r="AG302" i="2" s="1"/>
  <c r="AG362" i="2"/>
  <c r="AM239" i="2"/>
  <c r="AM300" i="2" s="1"/>
  <c r="AM360" i="2"/>
  <c r="AP230" i="2"/>
  <c r="AP291" i="2" s="1"/>
  <c r="AP351" i="2"/>
  <c r="BI346" i="2"/>
  <c r="BE346" i="2"/>
  <c r="AP345" i="2"/>
  <c r="AU344" i="2"/>
  <c r="AO232" i="2"/>
  <c r="AO293" i="2" s="1"/>
  <c r="AO353" i="2"/>
  <c r="AU229" i="2"/>
  <c r="AU290" i="2" s="1"/>
  <c r="AU350" i="2"/>
  <c r="AP229" i="2"/>
  <c r="AP290" i="2" s="1"/>
  <c r="AP350" i="2"/>
  <c r="AE244" i="2"/>
  <c r="AE305" i="2" s="1"/>
  <c r="AE365" i="2"/>
  <c r="AQ340" i="2"/>
  <c r="AO340" i="2"/>
  <c r="AE343" i="2"/>
  <c r="Z193" i="2"/>
  <c r="Z254" i="2" s="1"/>
  <c r="Z314" i="2"/>
  <c r="AI196" i="2"/>
  <c r="AI257" i="2" s="1"/>
  <c r="AI317" i="2"/>
  <c r="AM246" i="2"/>
  <c r="AM307" i="2" s="1"/>
  <c r="AM367" i="2"/>
  <c r="AZ216" i="2"/>
  <c r="AZ277" i="2" s="1"/>
  <c r="AZ337" i="2"/>
  <c r="AN215" i="2"/>
  <c r="AN276" i="2" s="1"/>
  <c r="AN336" i="2"/>
  <c r="AR214" i="2"/>
  <c r="AR275" i="2" s="1"/>
  <c r="AR335" i="2"/>
  <c r="BC236" i="2"/>
  <c r="BC297" i="2" s="1"/>
  <c r="BC357" i="2"/>
  <c r="BF237" i="2"/>
  <c r="BF298" i="2" s="1"/>
  <c r="BF358" i="2"/>
  <c r="AT234" i="2"/>
  <c r="AT295" i="2" s="1"/>
  <c r="AT355" i="2"/>
  <c r="AD239" i="2"/>
  <c r="AD300" i="2" s="1"/>
  <c r="AD360" i="2"/>
  <c r="AD249" i="2"/>
  <c r="AD310" i="2" s="1"/>
  <c r="AD370" i="2"/>
  <c r="AA240" i="2"/>
  <c r="AA301" i="2" s="1"/>
  <c r="AA361" i="2"/>
  <c r="Z196" i="2"/>
  <c r="Z257" i="2" s="1"/>
  <c r="Z317" i="2"/>
  <c r="BH347" i="2"/>
  <c r="BG341" i="2"/>
  <c r="AA193" i="2"/>
  <c r="AA254" i="2" s="1"/>
  <c r="AA314" i="2"/>
  <c r="BF341" i="2"/>
  <c r="AC231" i="2"/>
  <c r="AC292" i="2" s="1"/>
  <c r="AC352" i="2"/>
  <c r="Z231" i="2"/>
  <c r="Z292" i="2" s="1"/>
  <c r="Z352" i="2"/>
  <c r="AB348" i="2"/>
  <c r="BA233" i="2"/>
  <c r="BA294" i="2" s="1"/>
  <c r="BA354" i="2"/>
  <c r="BD233" i="2"/>
  <c r="BD294" i="2" s="1"/>
  <c r="BD354" i="2"/>
  <c r="AD194" i="2"/>
  <c r="AD255" i="2" s="1"/>
  <c r="AD315" i="2"/>
  <c r="AH194" i="2"/>
  <c r="AH255" i="2" s="1"/>
  <c r="AH315" i="2"/>
  <c r="AI241" i="2"/>
  <c r="AI302" i="2" s="1"/>
  <c r="AI362" i="2"/>
  <c r="AD241" i="2"/>
  <c r="AD302" i="2" s="1"/>
  <c r="AD362" i="2"/>
  <c r="AU240" i="2"/>
  <c r="AU301" i="2" s="1"/>
  <c r="AU361" i="2"/>
  <c r="AQ230" i="2"/>
  <c r="AQ291" i="2" s="1"/>
  <c r="AQ351" i="2"/>
  <c r="AX346" i="2"/>
  <c r="AY346" i="2"/>
  <c r="BC346" i="2"/>
  <c r="AN345" i="2"/>
  <c r="AL345" i="2"/>
  <c r="AT345" i="2"/>
  <c r="AV344" i="2"/>
  <c r="AP344" i="2"/>
  <c r="AR344" i="2"/>
  <c r="AM232" i="2"/>
  <c r="AM293" i="2" s="1"/>
  <c r="AM353" i="2"/>
  <c r="AT229" i="2"/>
  <c r="AT290" i="2" s="1"/>
  <c r="AT350" i="2"/>
  <c r="AM229" i="2"/>
  <c r="AM290" i="2" s="1"/>
  <c r="AM350" i="2"/>
  <c r="AQ229" i="2"/>
  <c r="AQ290" i="2" s="1"/>
  <c r="AQ350" i="2"/>
  <c r="AJ244" i="2"/>
  <c r="AJ305" i="2" s="1"/>
  <c r="AJ365" i="2"/>
  <c r="AA244" i="2"/>
  <c r="AA305" i="2" s="1"/>
  <c r="AA365" i="2"/>
  <c r="Z244" i="2"/>
  <c r="Z305" i="2" s="1"/>
  <c r="Z365" i="2"/>
  <c r="AT340" i="2"/>
  <c r="AW340" i="2"/>
  <c r="AS340" i="2"/>
  <c r="AC343" i="2"/>
  <c r="AD343" i="2"/>
  <c r="AF343" i="2"/>
  <c r="AA196" i="2"/>
  <c r="AA257" i="2" s="1"/>
  <c r="AA317" i="2"/>
  <c r="AH197" i="2"/>
  <c r="AH258" i="2" s="1"/>
  <c r="AH318" i="2"/>
  <c r="AX347" i="2"/>
  <c r="BG216" i="2"/>
  <c r="BG277" i="2" s="1"/>
  <c r="BG337" i="2"/>
  <c r="AU215" i="2"/>
  <c r="AU276" i="2" s="1"/>
  <c r="AU336" i="2"/>
  <c r="AM336" i="2"/>
  <c r="AM335" i="2"/>
  <c r="BB236" i="2"/>
  <c r="BB297" i="2" s="1"/>
  <c r="BB357" i="2"/>
  <c r="BA237" i="2"/>
  <c r="BA298" i="2" s="1"/>
  <c r="BA358" i="2"/>
  <c r="BE245" i="2"/>
  <c r="BE306" i="2" s="1"/>
  <c r="BE366" i="2"/>
  <c r="BA245" i="2"/>
  <c r="BA306" i="2" s="1"/>
  <c r="BA366" i="2"/>
  <c r="AU248" i="2"/>
  <c r="AU309" i="2" s="1"/>
  <c r="AU369" i="2"/>
  <c r="AI239" i="2"/>
  <c r="AI300" i="2" s="1"/>
  <c r="AI360" i="2"/>
  <c r="AD344" i="2"/>
  <c r="AF240" i="2"/>
  <c r="AF301" i="2" s="1"/>
  <c r="AF361" i="2"/>
  <c r="BI347" i="2"/>
  <c r="AR19" i="2"/>
  <c r="AR320" i="2" s="1"/>
  <c r="AK320" i="2"/>
  <c r="AD228" i="2"/>
  <c r="AD289" i="2" s="1"/>
  <c r="AD349" i="2"/>
  <c r="BC341" i="2"/>
  <c r="AI193" i="2"/>
  <c r="AI254" i="2" s="1"/>
  <c r="AI314" i="2"/>
  <c r="BD347" i="2"/>
  <c r="BG347" i="2"/>
  <c r="AT246" i="2"/>
  <c r="AT307" i="2" s="1"/>
  <c r="AT367" i="2"/>
  <c r="AB193" i="2"/>
  <c r="AB254" i="2" s="1"/>
  <c r="AB314" i="2"/>
  <c r="BE341" i="2"/>
  <c r="AH344" i="2"/>
  <c r="AG231" i="2"/>
  <c r="AG292" i="2" s="1"/>
  <c r="AG352" i="2"/>
  <c r="AD348" i="2"/>
  <c r="AF348" i="2"/>
  <c r="BF233" i="2"/>
  <c r="BF294" i="2" s="1"/>
  <c r="BF354" i="2"/>
  <c r="Z194" i="2"/>
  <c r="Z255" i="2" s="1"/>
  <c r="Z315" i="2"/>
  <c r="Z241" i="2"/>
  <c r="Z302" i="2" s="1"/>
  <c r="Z362" i="2"/>
  <c r="AR345" i="2"/>
  <c r="AS344" i="2"/>
  <c r="AS232" i="2"/>
  <c r="AS293" i="2" s="1"/>
  <c r="AS353" i="2"/>
  <c r="AL229" i="2"/>
  <c r="AL290" i="2" s="1"/>
  <c r="AL350" i="2"/>
  <c r="AG244" i="2"/>
  <c r="AG305" i="2" s="1"/>
  <c r="AG365" i="2"/>
  <c r="AK343" i="2"/>
  <c r="AH193" i="2"/>
  <c r="AH254" i="2" s="1"/>
  <c r="AH314" i="2"/>
  <c r="AC197" i="2"/>
  <c r="AC258" i="2" s="1"/>
  <c r="AC318" i="2"/>
  <c r="AF249" i="2"/>
  <c r="AF310" i="2" s="1"/>
  <c r="AF370" i="2"/>
  <c r="BD216" i="2"/>
  <c r="BD277" i="2" s="1"/>
  <c r="BD337" i="2"/>
  <c r="AR215" i="2"/>
  <c r="AR276" i="2" s="1"/>
  <c r="AR336" i="2"/>
  <c r="AN214" i="2"/>
  <c r="AN275" i="2" s="1"/>
  <c r="AN335" i="2"/>
  <c r="AY236" i="2"/>
  <c r="AY297" i="2" s="1"/>
  <c r="AY357" i="2"/>
  <c r="BB237" i="2"/>
  <c r="BB298" i="2" s="1"/>
  <c r="BB358" i="2"/>
  <c r="BB242" i="2"/>
  <c r="BB303" i="2" s="1"/>
  <c r="BB363" i="2"/>
  <c r="BF243" i="2"/>
  <c r="BF304" i="2" s="1"/>
  <c r="BF364" i="2"/>
  <c r="BF245" i="2"/>
  <c r="BF306" i="2" s="1"/>
  <c r="BF366" i="2"/>
  <c r="BB245" i="2"/>
  <c r="BB306" i="2" s="1"/>
  <c r="BB366" i="2"/>
  <c r="AI195" i="2"/>
  <c r="AI256" i="2" s="1"/>
  <c r="AI316" i="2"/>
  <c r="AB195" i="2"/>
  <c r="AB256" i="2" s="1"/>
  <c r="AB316" i="2"/>
  <c r="AC196" i="2"/>
  <c r="AC257" i="2" s="1"/>
  <c r="AC317" i="2"/>
  <c r="AO240" i="2"/>
  <c r="AO301" i="2" s="1"/>
  <c r="AV240" i="2"/>
  <c r="AV301" i="2" s="1"/>
  <c r="AV361" i="2"/>
  <c r="AQ240" i="2"/>
  <c r="AQ301" i="2" s="1"/>
  <c r="AQ361" i="2"/>
  <c r="AT59" i="2"/>
  <c r="AW59" i="2"/>
  <c r="AW360" i="2" s="1"/>
  <c r="AP59" i="2"/>
  <c r="AO230" i="2"/>
  <c r="AO291" i="2" s="1"/>
  <c r="AO351" i="2"/>
  <c r="BG346" i="2"/>
  <c r="BA346" i="2"/>
  <c r="BD346" i="2"/>
  <c r="AO345" i="2"/>
  <c r="AV345" i="2"/>
  <c r="AU345" i="2"/>
  <c r="AW344" i="2"/>
  <c r="AL344" i="2"/>
  <c r="AN344" i="2"/>
  <c r="AP232" i="2"/>
  <c r="AP293" i="2" s="1"/>
  <c r="AP353" i="2"/>
  <c r="AU232" i="2"/>
  <c r="AU293" i="2" s="1"/>
  <c r="AU353" i="2"/>
  <c r="AT232" i="2"/>
  <c r="AT293" i="2" s="1"/>
  <c r="AT353" i="2"/>
  <c r="AW229" i="2"/>
  <c r="AW290" i="2" s="1"/>
  <c r="AW350" i="2"/>
  <c r="AN229" i="2"/>
  <c r="AN290" i="2" s="1"/>
  <c r="AN350" i="2"/>
  <c r="AR229" i="2"/>
  <c r="AR290" i="2" s="1"/>
  <c r="AR350" i="2"/>
  <c r="AC244" i="2"/>
  <c r="AC305" i="2" s="1"/>
  <c r="AC365" i="2"/>
  <c r="AI244" i="2"/>
  <c r="AI305" i="2" s="1"/>
  <c r="AI365" i="2"/>
  <c r="AH244" i="2"/>
  <c r="AH305" i="2" s="1"/>
  <c r="AH365" i="2"/>
  <c r="AP340" i="2"/>
  <c r="AL340" i="2"/>
  <c r="AR340" i="2"/>
  <c r="AB343" i="2"/>
  <c r="Z343" i="2"/>
  <c r="AH343" i="2"/>
  <c r="AF193" i="2"/>
  <c r="AF254" i="2" s="1"/>
  <c r="AF314" i="2"/>
  <c r="AG196" i="2"/>
  <c r="AG257" i="2" s="1"/>
  <c r="AG317" i="2"/>
  <c r="Z197" i="2"/>
  <c r="Z258" i="2" s="1"/>
  <c r="Z318" i="2"/>
  <c r="AJ197" i="2"/>
  <c r="AJ258" i="2" s="1"/>
  <c r="AJ318" i="2"/>
  <c r="AS238" i="2"/>
  <c r="AS299" i="2" s="1"/>
  <c r="AS359" i="2"/>
  <c r="AS246" i="2"/>
  <c r="AS307" i="2" s="1"/>
  <c r="AS367" i="2"/>
  <c r="AE249" i="2"/>
  <c r="AE310" i="2" s="1"/>
  <c r="AE370" i="2"/>
  <c r="AX216" i="2"/>
  <c r="AX277" i="2" s="1"/>
  <c r="AX337" i="2"/>
  <c r="BF216" i="2"/>
  <c r="BF277" i="2" s="1"/>
  <c r="BF337" i="2"/>
  <c r="BB216" i="2"/>
  <c r="BB277" i="2" s="1"/>
  <c r="BB337" i="2"/>
  <c r="AL215" i="2"/>
  <c r="AL276" i="2" s="1"/>
  <c r="AL336" i="2"/>
  <c r="AT215" i="2"/>
  <c r="AT276" i="2" s="1"/>
  <c r="AT336" i="2"/>
  <c r="AP215" i="2"/>
  <c r="AP276" i="2" s="1"/>
  <c r="AP336" i="2"/>
  <c r="AL214" i="2"/>
  <c r="AL275" i="2" s="1"/>
  <c r="AL335" i="2"/>
  <c r="AT214" i="2"/>
  <c r="AT275" i="2" s="1"/>
  <c r="AT335" i="2"/>
  <c r="AP214" i="2"/>
  <c r="AP275" i="2" s="1"/>
  <c r="AP335" i="2"/>
  <c r="BE236" i="2"/>
  <c r="BE297" i="2" s="1"/>
  <c r="BE357" i="2"/>
  <c r="BA236" i="2"/>
  <c r="BA297" i="2" s="1"/>
  <c r="BA357" i="2"/>
  <c r="BH237" i="2"/>
  <c r="BH298" i="2" s="1"/>
  <c r="BH358" i="2"/>
  <c r="BD237" i="2"/>
  <c r="BD298" i="2" s="1"/>
  <c r="BD358" i="2"/>
  <c r="AZ237" i="2"/>
  <c r="AZ298" i="2" s="1"/>
  <c r="AZ358" i="2"/>
  <c r="AV234" i="2"/>
  <c r="AV295" i="2" s="1"/>
  <c r="AV355" i="2"/>
  <c r="AR234" i="2"/>
  <c r="AR295" i="2" s="1"/>
  <c r="AR355" i="2"/>
  <c r="AN234" i="2"/>
  <c r="AN295" i="2" s="1"/>
  <c r="AN355" i="2"/>
  <c r="BH242" i="2"/>
  <c r="BH303" i="2" s="1"/>
  <c r="BH363" i="2"/>
  <c r="BD242" i="2"/>
  <c r="BD303" i="2" s="1"/>
  <c r="BD363" i="2"/>
  <c r="AZ242" i="2"/>
  <c r="AZ303" i="2" s="1"/>
  <c r="AZ363" i="2"/>
  <c r="BH243" i="2"/>
  <c r="BH304" i="2" s="1"/>
  <c r="BH364" i="2"/>
  <c r="BD243" i="2"/>
  <c r="BD304" i="2" s="1"/>
  <c r="BD364" i="2"/>
  <c r="AZ243" i="2"/>
  <c r="AZ304" i="2" s="1"/>
  <c r="AZ364" i="2"/>
  <c r="BH245" i="2"/>
  <c r="BH306" i="2" s="1"/>
  <c r="BH366" i="2"/>
  <c r="BD245" i="2"/>
  <c r="BD306" i="2" s="1"/>
  <c r="BD366" i="2"/>
  <c r="AZ245" i="2"/>
  <c r="AZ306" i="2" s="1"/>
  <c r="AZ366" i="2"/>
  <c r="BD58" i="2"/>
  <c r="AW359" i="2"/>
  <c r="AH239" i="2"/>
  <c r="AH300" i="2" s="1"/>
  <c r="AH360" i="2"/>
  <c r="Z239" i="2"/>
  <c r="Z300" i="2" s="1"/>
  <c r="Z360" i="2"/>
  <c r="AB196" i="2"/>
  <c r="AB257" i="2" s="1"/>
  <c r="AB317" i="2"/>
  <c r="AU16" i="2"/>
  <c r="AK317" i="2"/>
  <c r="Z344" i="2"/>
  <c r="AF344" i="2"/>
  <c r="AE196" i="2"/>
  <c r="AE257" i="2" s="1"/>
  <c r="AE317" i="2"/>
  <c r="AJ249" i="2"/>
  <c r="AJ310" i="2" s="1"/>
  <c r="AJ370" i="2"/>
  <c r="AQ246" i="2"/>
  <c r="AQ307" i="2" s="1"/>
  <c r="AQ367" i="2"/>
  <c r="AA344" i="2"/>
  <c r="AE344" i="2"/>
  <c r="AJ193" i="2"/>
  <c r="AJ254" i="2" s="1"/>
  <c r="AJ314" i="2"/>
  <c r="BC347" i="2"/>
  <c r="AG228" i="2"/>
  <c r="AG289" i="2" s="1"/>
  <c r="AG349" i="2"/>
  <c r="AJ240" i="2"/>
  <c r="AJ301" i="2" s="1"/>
  <c r="AJ361" i="2"/>
  <c r="AL207" i="2"/>
  <c r="AL268" i="2" s="1"/>
  <c r="AL328" i="2"/>
  <c r="AI228" i="2"/>
  <c r="AI289" i="2" s="1"/>
  <c r="AI349" i="2"/>
  <c r="AF228" i="2"/>
  <c r="AF289" i="2" s="1"/>
  <c r="AF349" i="2"/>
  <c r="BF347" i="2"/>
  <c r="AI240" i="2"/>
  <c r="AI301" i="2" s="1"/>
  <c r="AI361" i="2"/>
  <c r="AV246" i="2"/>
  <c r="AV307" i="2" s="1"/>
  <c r="AV367" i="2"/>
  <c r="BB341" i="2"/>
  <c r="BE347" i="2"/>
  <c r="AD193" i="2"/>
  <c r="AD254" i="2" s="1"/>
  <c r="AD314" i="2"/>
  <c r="Z348" i="2"/>
  <c r="BG233" i="2"/>
  <c r="BG294" i="2" s="1"/>
  <c r="BG354" i="2"/>
  <c r="AN240" i="2"/>
  <c r="AN301" i="2" s="1"/>
  <c r="AN361" i="2"/>
  <c r="AS240" i="2"/>
  <c r="AS301" i="2" s="1"/>
  <c r="AS361" i="2"/>
  <c r="AR239" i="2"/>
  <c r="AR300" i="2" s="1"/>
  <c r="AR360" i="2"/>
  <c r="AM230" i="2"/>
  <c r="AM291" i="2" s="1"/>
  <c r="AM351" i="2"/>
  <c r="AZ346" i="2"/>
  <c r="AM345" i="2"/>
  <c r="AO344" i="2"/>
  <c r="AV232" i="2"/>
  <c r="AV293" i="2" s="1"/>
  <c r="AV353" i="2"/>
  <c r="AB244" i="2"/>
  <c r="AB305" i="2" s="1"/>
  <c r="AB365" i="2"/>
  <c r="AM340" i="2"/>
  <c r="AQ228" i="2"/>
  <c r="AQ289" i="2" s="1"/>
  <c r="AQ349" i="2"/>
  <c r="AG343" i="2"/>
  <c r="AQ238" i="2"/>
  <c r="AQ299" i="2" s="1"/>
  <c r="AQ359" i="2"/>
  <c r="BH216" i="2"/>
  <c r="BH277" i="2" s="1"/>
  <c r="BH337" i="2"/>
  <c r="AV215" i="2"/>
  <c r="AV276" i="2" s="1"/>
  <c r="AV336" i="2"/>
  <c r="AV214" i="2"/>
  <c r="AV275" i="2" s="1"/>
  <c r="AV335" i="2"/>
  <c r="BG236" i="2"/>
  <c r="BG297" i="2" s="1"/>
  <c r="BG357" i="2"/>
  <c r="AP234" i="2"/>
  <c r="AP295" i="2" s="1"/>
  <c r="AP355" i="2"/>
  <c r="BF242" i="2"/>
  <c r="BF303" i="2" s="1"/>
  <c r="BF363" i="2"/>
  <c r="BB243" i="2"/>
  <c r="BB304" i="2" s="1"/>
  <c r="BB364" i="2"/>
  <c r="AI249" i="2"/>
  <c r="AI310" i="2" s="1"/>
  <c r="AI370" i="2"/>
  <c r="AL206" i="2"/>
  <c r="AL267" i="2" s="1"/>
  <c r="AL327" i="2"/>
  <c r="AH240" i="2"/>
  <c r="AH301" i="2" s="1"/>
  <c r="AH361" i="2"/>
  <c r="BD341" i="2"/>
  <c r="Z228" i="2"/>
  <c r="Z289" i="2" s="1"/>
  <c r="Z349" i="2"/>
  <c r="BA347" i="2"/>
  <c r="BH341" i="2"/>
  <c r="AC228" i="2"/>
  <c r="AC289" i="2" s="1"/>
  <c r="AC349" i="2"/>
  <c r="AE240" i="2"/>
  <c r="AE301" i="2" s="1"/>
  <c r="AE361" i="2"/>
  <c r="AA348" i="2"/>
  <c r="AH348" i="2"/>
  <c r="BH233" i="2"/>
  <c r="BH294" i="2" s="1"/>
  <c r="BH354" i="2"/>
  <c r="AA241" i="2"/>
  <c r="AA302" i="2" s="1"/>
  <c r="AA362" i="2"/>
  <c r="AM240" i="2"/>
  <c r="AM301" i="2" s="1"/>
  <c r="AM361" i="2"/>
  <c r="AP240" i="2"/>
  <c r="AP301" i="2" s="1"/>
  <c r="AP361" i="2"/>
  <c r="AN360" i="2"/>
  <c r="AS239" i="2"/>
  <c r="AS300" i="2" s="1"/>
  <c r="AS360" i="2"/>
  <c r="AE193" i="2"/>
  <c r="AE254" i="2" s="1"/>
  <c r="AE314" i="2"/>
  <c r="AJ196" i="2"/>
  <c r="AJ257" i="2" s="1"/>
  <c r="AJ317" i="2"/>
  <c r="AR238" i="2"/>
  <c r="AR299" i="2" s="1"/>
  <c r="AR359" i="2"/>
  <c r="AR246" i="2"/>
  <c r="AR307" i="2" s="1"/>
  <c r="AR367" i="2"/>
  <c r="AG249" i="2"/>
  <c r="AG310" i="2" s="1"/>
  <c r="AG370" i="2"/>
  <c r="BC216" i="2"/>
  <c r="BC277" i="2" s="1"/>
  <c r="BC337" i="2"/>
  <c r="AY216" i="2"/>
  <c r="AY277" i="2" s="1"/>
  <c r="AY337" i="2"/>
  <c r="AQ215" i="2"/>
  <c r="AQ276" i="2" s="1"/>
  <c r="AQ336" i="2"/>
  <c r="AU214" i="2"/>
  <c r="AU275" i="2" s="1"/>
  <c r="AU335" i="2"/>
  <c r="AQ214" i="2"/>
  <c r="AQ275" i="2" s="1"/>
  <c r="AQ335" i="2"/>
  <c r="BF236" i="2"/>
  <c r="BF297" i="2" s="1"/>
  <c r="BF357" i="2"/>
  <c r="BE237" i="2"/>
  <c r="BE298" i="2" s="1"/>
  <c r="BE358" i="2"/>
  <c r="AS234" i="2"/>
  <c r="AS295" i="2" s="1"/>
  <c r="AS355" i="2"/>
  <c r="AO234" i="2"/>
  <c r="AO295" i="2" s="1"/>
  <c r="AO355" i="2"/>
  <c r="BE242" i="2"/>
  <c r="BE303" i="2" s="1"/>
  <c r="BE363" i="2"/>
  <c r="BA242" i="2"/>
  <c r="BA303" i="2" s="1"/>
  <c r="BA363" i="2"/>
  <c r="BE243" i="2"/>
  <c r="BE304" i="2" s="1"/>
  <c r="BE364" i="2"/>
  <c r="BA243" i="2"/>
  <c r="BA304" i="2" s="1"/>
  <c r="BA364" i="2"/>
  <c r="AB239" i="2"/>
  <c r="AB300" i="2" s="1"/>
  <c r="AB360" i="2"/>
  <c r="AV69" i="2"/>
  <c r="AK370" i="2"/>
  <c r="AB344" i="2"/>
  <c r="AM238" i="2"/>
  <c r="AM299" i="2" s="1"/>
  <c r="AM359" i="2"/>
  <c r="AC240" i="2"/>
  <c r="AC301" i="2" s="1"/>
  <c r="AC361" i="2"/>
  <c r="AX66" i="2"/>
  <c r="AX367" i="2" s="1"/>
  <c r="AW367" i="2"/>
  <c r="AU238" i="2"/>
  <c r="AU299" i="2" s="1"/>
  <c r="AU359" i="2"/>
  <c r="AD231" i="2"/>
  <c r="AD292" i="2" s="1"/>
  <c r="AD352" i="2"/>
  <c r="AB231" i="2"/>
  <c r="AB292" i="2" s="1"/>
  <c r="AB352" i="2"/>
  <c r="AH231" i="2"/>
  <c r="AH292" i="2" s="1"/>
  <c r="AH352" i="2"/>
  <c r="AJ348" i="2"/>
  <c r="AI348" i="2"/>
  <c r="AG348" i="2"/>
  <c r="BB233" i="2"/>
  <c r="BB294" i="2" s="1"/>
  <c r="BB354" i="2"/>
  <c r="BE233" i="2"/>
  <c r="BE294" i="2" s="1"/>
  <c r="BE354" i="2"/>
  <c r="AA194" i="2"/>
  <c r="AA255" i="2" s="1"/>
  <c r="AA315" i="2"/>
  <c r="AI194" i="2"/>
  <c r="AI255" i="2" s="1"/>
  <c r="AI315" i="2"/>
  <c r="AE194" i="2"/>
  <c r="AE255" i="2" s="1"/>
  <c r="AE315" i="2"/>
  <c r="AJ241" i="2"/>
  <c r="AJ302" i="2" s="1"/>
  <c r="AJ362" i="2"/>
  <c r="AB241" i="2"/>
  <c r="AB302" i="2" s="1"/>
  <c r="AB362" i="2"/>
  <c r="AE241" i="2"/>
  <c r="AE302" i="2" s="1"/>
  <c r="AE362" i="2"/>
  <c r="AE231" i="2"/>
  <c r="AE292" i="2" s="1"/>
  <c r="AE352" i="2"/>
  <c r="AJ231" i="2"/>
  <c r="AJ292" i="2" s="1"/>
  <c r="AJ352" i="2"/>
  <c r="AA231" i="2"/>
  <c r="AA292" i="2" s="1"/>
  <c r="AA352" i="2"/>
  <c r="AK348" i="2"/>
  <c r="AC348" i="2"/>
  <c r="AE348" i="2"/>
  <c r="AZ233" i="2"/>
  <c r="AZ294" i="2" s="1"/>
  <c r="AZ354" i="2"/>
  <c r="AY233" i="2"/>
  <c r="AY294" i="2" s="1"/>
  <c r="AY354" i="2"/>
  <c r="AC194" i="2"/>
  <c r="AC255" i="2" s="1"/>
  <c r="AC315" i="2"/>
  <c r="AJ194" i="2"/>
  <c r="AJ255" i="2" s="1"/>
  <c r="AJ315" i="2"/>
  <c r="AF194" i="2"/>
  <c r="AF255" i="2" s="1"/>
  <c r="AF315" i="2"/>
  <c r="AH241" i="2"/>
  <c r="AH302" i="2" s="1"/>
  <c r="AH362" i="2"/>
  <c r="AC241" i="2"/>
  <c r="AC302" i="2" s="1"/>
  <c r="AC362" i="2"/>
  <c r="AF241" i="2"/>
  <c r="AF302" i="2" s="1"/>
  <c r="AF362" i="2"/>
  <c r="AR240" i="2"/>
  <c r="AR301" i="2" s="1"/>
  <c r="AR361" i="2"/>
  <c r="AU59" i="2"/>
  <c r="AL59" i="2"/>
  <c r="AL360" i="2" s="1"/>
  <c r="AQ59" i="2"/>
  <c r="AN230" i="2"/>
  <c r="AN291" i="2" s="1"/>
  <c r="AN351" i="2"/>
  <c r="BH346" i="2"/>
  <c r="BF346" i="2"/>
  <c r="BB346" i="2"/>
  <c r="AW345" i="2"/>
  <c r="AQ345" i="2"/>
  <c r="AS345" i="2"/>
  <c r="AM344" i="2"/>
  <c r="AT344" i="2"/>
  <c r="AQ344" i="2"/>
  <c r="AN232" i="2"/>
  <c r="AN293" i="2" s="1"/>
  <c r="AN353" i="2"/>
  <c r="AQ232" i="2"/>
  <c r="AQ293" i="2" s="1"/>
  <c r="AQ353" i="2"/>
  <c r="AR232" i="2"/>
  <c r="AR293" i="2" s="1"/>
  <c r="AR353" i="2"/>
  <c r="AV229" i="2"/>
  <c r="AV290" i="2" s="1"/>
  <c r="AV350" i="2"/>
  <c r="AO229" i="2"/>
  <c r="AO290" i="2" s="1"/>
  <c r="AO350" i="2"/>
  <c r="AS229" i="2"/>
  <c r="AS290" i="2" s="1"/>
  <c r="AS350" i="2"/>
  <c r="AD244" i="2"/>
  <c r="AD305" i="2" s="1"/>
  <c r="AD365" i="2"/>
  <c r="AF244" i="2"/>
  <c r="AF305" i="2" s="1"/>
  <c r="AF365" i="2"/>
  <c r="AU340" i="2"/>
  <c r="AV340" i="2"/>
  <c r="AN340" i="2"/>
  <c r="BG66" i="2"/>
  <c r="AA343" i="2"/>
  <c r="AJ343" i="2"/>
  <c r="AI343" i="2"/>
  <c r="AG193" i="2"/>
  <c r="AG254" i="2" s="1"/>
  <c r="AG314" i="2"/>
  <c r="AH196" i="2"/>
  <c r="AH257" i="2" s="1"/>
  <c r="AH317" i="2"/>
  <c r="AB197" i="2"/>
  <c r="AB258" i="2" s="1"/>
  <c r="AB318" i="2"/>
  <c r="AP238" i="2"/>
  <c r="AP299" i="2" s="1"/>
  <c r="AP359" i="2"/>
  <c r="AU246" i="2"/>
  <c r="AU307" i="2" s="1"/>
  <c r="AU367" i="2"/>
  <c r="BI216" i="2"/>
  <c r="BI277" i="2" s="1"/>
  <c r="BI337" i="2"/>
  <c r="BE216" i="2"/>
  <c r="BE277" i="2" s="1"/>
  <c r="BE337" i="2"/>
  <c r="BA216" i="2"/>
  <c r="BA277" i="2" s="1"/>
  <c r="BA337" i="2"/>
  <c r="AW215" i="2"/>
  <c r="AW276" i="2" s="1"/>
  <c r="AW336" i="2"/>
  <c r="AS215" i="2"/>
  <c r="AS276" i="2" s="1"/>
  <c r="AS336" i="2"/>
  <c r="AO215" i="2"/>
  <c r="AO276" i="2" s="1"/>
  <c r="AO336" i="2"/>
  <c r="AW214" i="2"/>
  <c r="AW275" i="2" s="1"/>
  <c r="AW335" i="2"/>
  <c r="AS214" i="2"/>
  <c r="AS275" i="2" s="1"/>
  <c r="AS335" i="2"/>
  <c r="AO214" i="2"/>
  <c r="AO275" i="2" s="1"/>
  <c r="AO335" i="2"/>
  <c r="BH236" i="2"/>
  <c r="BH297" i="2" s="1"/>
  <c r="BH357" i="2"/>
  <c r="BD236" i="2"/>
  <c r="BD297" i="2" s="1"/>
  <c r="BD357" i="2"/>
  <c r="AZ236" i="2"/>
  <c r="AZ297" i="2" s="1"/>
  <c r="AZ357" i="2"/>
  <c r="BG237" i="2"/>
  <c r="BG298" i="2" s="1"/>
  <c r="BG358" i="2"/>
  <c r="BC237" i="2"/>
  <c r="BC298" i="2" s="1"/>
  <c r="BC358" i="2"/>
  <c r="AY237" i="2"/>
  <c r="AY298" i="2" s="1"/>
  <c r="AY358" i="2"/>
  <c r="AU234" i="2"/>
  <c r="AU295" i="2" s="1"/>
  <c r="AU355" i="2"/>
  <c r="AQ234" i="2"/>
  <c r="AQ295" i="2" s="1"/>
  <c r="AQ355" i="2"/>
  <c r="AM234" i="2"/>
  <c r="AM295" i="2" s="1"/>
  <c r="AM355" i="2"/>
  <c r="BG242" i="2"/>
  <c r="BG303" i="2" s="1"/>
  <c r="BG363" i="2"/>
  <c r="BC242" i="2"/>
  <c r="BC303" i="2" s="1"/>
  <c r="BC363" i="2"/>
  <c r="AY242" i="2"/>
  <c r="AY303" i="2" s="1"/>
  <c r="AY363" i="2"/>
  <c r="BG243" i="2"/>
  <c r="BG304" i="2" s="1"/>
  <c r="BG364" i="2"/>
  <c r="BC243" i="2"/>
  <c r="BC304" i="2" s="1"/>
  <c r="BC364" i="2"/>
  <c r="AY243" i="2"/>
  <c r="AY304" i="2" s="1"/>
  <c r="AY364" i="2"/>
  <c r="BG245" i="2"/>
  <c r="BG306" i="2" s="1"/>
  <c r="BG366" i="2"/>
  <c r="BC245" i="2"/>
  <c r="BC306" i="2" s="1"/>
  <c r="BC366" i="2"/>
  <c r="AY245" i="2"/>
  <c r="AY306" i="2" s="1"/>
  <c r="AY366" i="2"/>
  <c r="AG197" i="2"/>
  <c r="AG258" i="2" s="1"/>
  <c r="AG318" i="2"/>
  <c r="AI197" i="2"/>
  <c r="AI258" i="2" s="1"/>
  <c r="AI318" i="2"/>
  <c r="AA239" i="2"/>
  <c r="AA300" i="2" s="1"/>
  <c r="AA360" i="2"/>
  <c r="AB249" i="2"/>
  <c r="AB310" i="2" s="1"/>
  <c r="AB370" i="2"/>
  <c r="AJ344" i="2"/>
  <c r="AO238" i="2"/>
  <c r="AO299" i="2" s="1"/>
  <c r="AO359" i="2"/>
  <c r="AF196" i="2"/>
  <c r="AF257" i="2" s="1"/>
  <c r="AF317" i="2"/>
  <c r="AC344" i="2"/>
  <c r="BG26" i="2"/>
  <c r="BG327" i="2" s="1"/>
  <c r="AW327" i="2"/>
  <c r="AB240" i="2"/>
  <c r="AB301" i="2" s="1"/>
  <c r="AB361" i="2"/>
  <c r="AX341" i="2"/>
  <c r="AZ341" i="2"/>
  <c r="AB228" i="2"/>
  <c r="AB289" i="2" s="1"/>
  <c r="AB349" i="2"/>
  <c r="AE228" i="2"/>
  <c r="AE289" i="2" s="1"/>
  <c r="AE349" i="2"/>
  <c r="AD240" i="2"/>
  <c r="AD301" i="2" s="1"/>
  <c r="AD361" i="2"/>
  <c r="AZ347" i="2"/>
  <c r="AK228" i="2"/>
  <c r="AK289" i="2" s="1"/>
  <c r="AK349" i="2"/>
  <c r="AY341" i="2"/>
  <c r="AC193" i="2"/>
  <c r="AC254" i="2" s="1"/>
  <c r="AC314" i="2"/>
  <c r="AA228" i="2"/>
  <c r="AA289" i="2" s="1"/>
  <c r="AA349" i="2"/>
  <c r="AN246" i="2"/>
  <c r="AN307" i="2" s="1"/>
  <c r="AN367" i="2"/>
  <c r="AY347" i="2"/>
  <c r="AJ228" i="2"/>
  <c r="AJ289" i="2" s="1"/>
  <c r="AJ349" i="2"/>
  <c r="AH228" i="2"/>
  <c r="AH289" i="2" s="1"/>
  <c r="AH349" i="2"/>
  <c r="AD196" i="2"/>
  <c r="AD257" i="2" s="1"/>
  <c r="AD317" i="2"/>
  <c r="AA249" i="2"/>
  <c r="AA310" i="2" s="1"/>
  <c r="AA370" i="2"/>
  <c r="AO246" i="2"/>
  <c r="AO307" i="2" s="1"/>
  <c r="AO367" i="2"/>
  <c r="BF66" i="2"/>
  <c r="AW48" i="2"/>
  <c r="BE48" i="2" s="1"/>
  <c r="AV48" i="2"/>
  <c r="AR206" i="2"/>
  <c r="AR267" i="2" s="1"/>
  <c r="AP16" i="2"/>
  <c r="AL48" i="2"/>
  <c r="AT48" i="2"/>
  <c r="AS48" i="2"/>
  <c r="AR48" i="2"/>
  <c r="AT16" i="2"/>
  <c r="AN19" i="2"/>
  <c r="AN320" i="2" s="1"/>
  <c r="BA66" i="2"/>
  <c r="AM48" i="2"/>
  <c r="AU48" i="2"/>
  <c r="AP48" i="2"/>
  <c r="Z205" i="2"/>
  <c r="Z266" i="2" s="1"/>
  <c r="BF207" i="2"/>
  <c r="BF268" i="2" s="1"/>
  <c r="AQ13" i="2"/>
  <c r="BI58" i="2"/>
  <c r="BI359" i="2" s="1"/>
  <c r="AU13" i="2"/>
  <c r="AX58" i="2"/>
  <c r="AV206" i="2"/>
  <c r="AV267" i="2" s="1"/>
  <c r="AN13" i="2"/>
  <c r="BE58" i="2"/>
  <c r="AC205" i="2"/>
  <c r="AC266" i="2" s="1"/>
  <c r="AQ16" i="2"/>
  <c r="AR16" i="2"/>
  <c r="AL16" i="2"/>
  <c r="AM16" i="2"/>
  <c r="AV16" i="2"/>
  <c r="AS16" i="2"/>
  <c r="AO16" i="2"/>
  <c r="AN16" i="2"/>
  <c r="BG58" i="2"/>
  <c r="AY58" i="2"/>
  <c r="BB58" i="2"/>
  <c r="AT207" i="2"/>
  <c r="AT268" i="2" s="1"/>
  <c r="BH58" i="2"/>
  <c r="AZ58" i="2"/>
  <c r="BC58" i="2"/>
  <c r="AK205" i="2"/>
  <c r="AK266" i="2" s="1"/>
  <c r="BF58" i="2"/>
  <c r="BA58" i="2"/>
  <c r="BH207" i="2"/>
  <c r="BH268" i="2" s="1"/>
  <c r="AM13" i="2"/>
  <c r="AO13" i="2"/>
  <c r="AR13" i="2"/>
  <c r="AV13" i="2"/>
  <c r="AL13" i="2"/>
  <c r="AS13" i="2"/>
  <c r="AB205" i="2"/>
  <c r="AB266" i="2" s="1"/>
  <c r="AP13" i="2"/>
  <c r="AW13" i="2"/>
  <c r="AW314" i="2" s="1"/>
  <c r="AT13" i="2"/>
  <c r="AP19" i="2"/>
  <c r="AP320" i="2" s="1"/>
  <c r="AQ19" i="2"/>
  <c r="AQ320" i="2" s="1"/>
  <c r="AI205" i="2"/>
  <c r="AI266" i="2" s="1"/>
  <c r="AE205" i="2"/>
  <c r="AE266" i="2" s="1"/>
  <c r="AD205" i="2"/>
  <c r="AD266" i="2" s="1"/>
  <c r="AY207" i="2"/>
  <c r="AY268" i="2" s="1"/>
  <c r="AA205" i="2"/>
  <c r="AA266" i="2" s="1"/>
  <c r="AM19" i="2"/>
  <c r="AM320" i="2" s="1"/>
  <c r="AO19" i="2"/>
  <c r="AO320" i="2" s="1"/>
  <c r="AS19" i="2"/>
  <c r="AS320" i="2" s="1"/>
  <c r="BB66" i="2"/>
  <c r="BI66" i="2"/>
  <c r="BI367" i="2" s="1"/>
  <c r="BD66" i="2"/>
  <c r="AZ207" i="2"/>
  <c r="AZ268" i="2" s="1"/>
  <c r="AW19" i="2"/>
  <c r="AW320" i="2" s="1"/>
  <c r="AV19" i="2"/>
  <c r="AV320" i="2" s="1"/>
  <c r="AT19" i="2"/>
  <c r="AT320" i="2" s="1"/>
  <c r="BC66" i="2"/>
  <c r="AZ66" i="2"/>
  <c r="BE66" i="2"/>
  <c r="AK232" i="2"/>
  <c r="AK293" i="2" s="1"/>
  <c r="BA207" i="2"/>
  <c r="BA268" i="2" s="1"/>
  <c r="AL19" i="2"/>
  <c r="AL320" i="2" s="1"/>
  <c r="AU19" i="2"/>
  <c r="AU320" i="2" s="1"/>
  <c r="BH66" i="2"/>
  <c r="AY66" i="2"/>
  <c r="AY204" i="2"/>
  <c r="AY265" i="2" s="1"/>
  <c r="AJ204" i="2"/>
  <c r="AJ265" i="2" s="1"/>
  <c r="X208" i="2"/>
  <c r="X269" i="2" s="1"/>
  <c r="AL240" i="2"/>
  <c r="AL301" i="2" s="1"/>
  <c r="P210" i="2"/>
  <c r="P271" i="2" s="1"/>
  <c r="BC207" i="2"/>
  <c r="BC268" i="2" s="1"/>
  <c r="AT208" i="2"/>
  <c r="AT269" i="2" s="1"/>
  <c r="I206" i="2"/>
  <c r="I267" i="2" s="1"/>
  <c r="AU209" i="2"/>
  <c r="AU270" i="2" s="1"/>
  <c r="AO210" i="2"/>
  <c r="AO271" i="2" s="1"/>
  <c r="AB204" i="2"/>
  <c r="AB265" i="2" s="1"/>
  <c r="U206" i="2"/>
  <c r="U267" i="2" s="1"/>
  <c r="S207" i="2"/>
  <c r="S268" i="2" s="1"/>
  <c r="S209" i="2"/>
  <c r="S270" i="2" s="1"/>
  <c r="AS209" i="2"/>
  <c r="AS270" i="2" s="1"/>
  <c r="AS210" i="2"/>
  <c r="AS271" i="2" s="1"/>
  <c r="AR208" i="2"/>
  <c r="AR269" i="2" s="1"/>
  <c r="Q209" i="2"/>
  <c r="Q270" i="2" s="1"/>
  <c r="AI209" i="2"/>
  <c r="AI270" i="2" s="1"/>
  <c r="AW208" i="2"/>
  <c r="AW269" i="2" s="1"/>
  <c r="O207" i="2"/>
  <c r="O268" i="2" s="1"/>
  <c r="AW126" i="2"/>
  <c r="AW246" i="2" s="1"/>
  <c r="AW307" i="2" s="1"/>
  <c r="AL246" i="2"/>
  <c r="AL307" i="2" s="1"/>
  <c r="J206" i="2"/>
  <c r="J267" i="2" s="1"/>
  <c r="K216" i="2"/>
  <c r="K277" i="2" s="1"/>
  <c r="V210" i="2"/>
  <c r="V271" i="2" s="1"/>
  <c r="Z210" i="2"/>
  <c r="Z271" i="2" s="1"/>
  <c r="AA208" i="2"/>
  <c r="AA269" i="2" s="1"/>
  <c r="AH204" i="2"/>
  <c r="AH265" i="2" s="1"/>
  <c r="AH208" i="2"/>
  <c r="AH269" i="2" s="1"/>
  <c r="AJ195" i="2"/>
  <c r="AJ256" i="2" s="1"/>
  <c r="AF197" i="2"/>
  <c r="AF258" i="2" s="1"/>
  <c r="AD197" i="2"/>
  <c r="AD258" i="2" s="1"/>
  <c r="Z249" i="2"/>
  <c r="Z310" i="2" s="1"/>
  <c r="BG206" i="2"/>
  <c r="BG267" i="2" s="1"/>
  <c r="AU206" i="2"/>
  <c r="AU267" i="2" s="1"/>
  <c r="AN238" i="2"/>
  <c r="AN299" i="2" s="1"/>
  <c r="BF204" i="2"/>
  <c r="BF265" i="2" s="1"/>
  <c r="AW206" i="2"/>
  <c r="AW267" i="2" s="1"/>
  <c r="BA26" i="2"/>
  <c r="BA327" i="2" s="1"/>
  <c r="BF26" i="2"/>
  <c r="BF327" i="2" s="1"/>
  <c r="BC26" i="2"/>
  <c r="BC327" i="2" s="1"/>
  <c r="AY26" i="2"/>
  <c r="AY327" i="2" s="1"/>
  <c r="BD26" i="2"/>
  <c r="BD327" i="2" s="1"/>
  <c r="BH26" i="2"/>
  <c r="BH327" i="2" s="1"/>
  <c r="BG210" i="2"/>
  <c r="BG271" i="2" s="1"/>
  <c r="AN206" i="2"/>
  <c r="AN267" i="2" s="1"/>
  <c r="AG204" i="2"/>
  <c r="AG265" i="2" s="1"/>
  <c r="H207" i="2"/>
  <c r="H268" i="2" s="1"/>
  <c r="Y209" i="2"/>
  <c r="Y270" i="2" s="1"/>
  <c r="X207" i="2"/>
  <c r="X268" i="2" s="1"/>
  <c r="AD209" i="2"/>
  <c r="AD270" i="2" s="1"/>
  <c r="BE207" i="2"/>
  <c r="BE268" i="2" s="1"/>
  <c r="AP210" i="2"/>
  <c r="AP271" i="2" s="1"/>
  <c r="AU210" i="2"/>
  <c r="AU271" i="2" s="1"/>
  <c r="U207" i="2"/>
  <c r="U268" i="2" s="1"/>
  <c r="AN209" i="2"/>
  <c r="AN270" i="2" s="1"/>
  <c r="AC208" i="2"/>
  <c r="AC269" i="2" s="1"/>
  <c r="AR210" i="2"/>
  <c r="AR271" i="2" s="1"/>
  <c r="AV209" i="2"/>
  <c r="AV270" i="2" s="1"/>
  <c r="G206" i="2"/>
  <c r="G267" i="2" s="1"/>
  <c r="AF209" i="2"/>
  <c r="AF270" i="2" s="1"/>
  <c r="J207" i="2"/>
  <c r="J268" i="2" s="1"/>
  <c r="J216" i="2"/>
  <c r="J277" i="2" s="1"/>
  <c r="V207" i="2"/>
  <c r="V268" i="2" s="1"/>
  <c r="AA209" i="2"/>
  <c r="AA270" i="2" s="1"/>
  <c r="AH209" i="2"/>
  <c r="AH270" i="2" s="1"/>
  <c r="AK204" i="2"/>
  <c r="AK265" i="2" s="1"/>
  <c r="AK208" i="2"/>
  <c r="AK269" i="2" s="1"/>
  <c r="AL234" i="2"/>
  <c r="AL295" i="2" s="1"/>
  <c r="AW114" i="2"/>
  <c r="AW234" i="2" s="1"/>
  <c r="AW295" i="2" s="1"/>
  <c r="AX242" i="2"/>
  <c r="AX303" i="2" s="1"/>
  <c r="BI122" i="2"/>
  <c r="BI242" i="2" s="1"/>
  <c r="BI303" i="2" s="1"/>
  <c r="BI123" i="2"/>
  <c r="BI243" i="2" s="1"/>
  <c r="BI304" i="2" s="1"/>
  <c r="AX243" i="2"/>
  <c r="AX304" i="2" s="1"/>
  <c r="AX245" i="2"/>
  <c r="AX306" i="2" s="1"/>
  <c r="BI125" i="2"/>
  <c r="BI245" i="2" s="1"/>
  <c r="BI306" i="2" s="1"/>
  <c r="Z195" i="2"/>
  <c r="Z256" i="2" s="1"/>
  <c r="BE204" i="2"/>
  <c r="BE265" i="2" s="1"/>
  <c r="AS248" i="2"/>
  <c r="AS309" i="2" s="1"/>
  <c r="BG204" i="2"/>
  <c r="BG265" i="2" s="1"/>
  <c r="BA204" i="2"/>
  <c r="BA265" i="2" s="1"/>
  <c r="AE197" i="2"/>
  <c r="AE258" i="2" s="1"/>
  <c r="AM248" i="2"/>
  <c r="AM309" i="2" s="1"/>
  <c r="BD204" i="2"/>
  <c r="BD265" i="2" s="1"/>
  <c r="AX204" i="2"/>
  <c r="AX265" i="2" s="1"/>
  <c r="AE195" i="2"/>
  <c r="AE256" i="2" s="1"/>
  <c r="AT248" i="2"/>
  <c r="AT309" i="2" s="1"/>
  <c r="AF239" i="2"/>
  <c r="AF300" i="2" s="1"/>
  <c r="AV238" i="2"/>
  <c r="AV299" i="2" s="1"/>
  <c r="AC249" i="2"/>
  <c r="AC310" i="2" s="1"/>
  <c r="AP206" i="2"/>
  <c r="AP267" i="2" s="1"/>
  <c r="BI26" i="2"/>
  <c r="BI327" i="2" s="1"/>
  <c r="AO206" i="2"/>
  <c r="AO267" i="2" s="1"/>
  <c r="BE209" i="2"/>
  <c r="BE270" i="2" s="1"/>
  <c r="AV204" i="2"/>
  <c r="AV265" i="2" s="1"/>
  <c r="AE207" i="2"/>
  <c r="AE268" i="2" s="1"/>
  <c r="AQ248" i="2"/>
  <c r="AQ309" i="2" s="1"/>
  <c r="AQ206" i="2"/>
  <c r="AQ267" i="2" s="1"/>
  <c r="W209" i="2"/>
  <c r="W270" i="2" s="1"/>
  <c r="W206" i="2"/>
  <c r="W267" i="2" s="1"/>
  <c r="H206" i="2"/>
  <c r="H267" i="2" s="1"/>
  <c r="AQ209" i="2"/>
  <c r="AQ270" i="2" s="1"/>
  <c r="Y208" i="2"/>
  <c r="Y269" i="2" s="1"/>
  <c r="AJ208" i="2"/>
  <c r="AJ269" i="2" s="1"/>
  <c r="T207" i="2"/>
  <c r="T268" i="2" s="1"/>
  <c r="T208" i="2"/>
  <c r="T269" i="2" s="1"/>
  <c r="E216" i="2"/>
  <c r="E277" i="2" s="1"/>
  <c r="E206" i="2"/>
  <c r="E267" i="2" s="1"/>
  <c r="X206" i="2"/>
  <c r="X267" i="2" s="1"/>
  <c r="H218" i="2"/>
  <c r="H279" i="2" s="1"/>
  <c r="C215" i="2"/>
  <c r="C276" i="2" s="1"/>
  <c r="AL230" i="2"/>
  <c r="AL291" i="2" s="1"/>
  <c r="AW110" i="2"/>
  <c r="AW230" i="2" s="1"/>
  <c r="AW291" i="2" s="1"/>
  <c r="AD204" i="2"/>
  <c r="AD265" i="2" s="1"/>
  <c r="P208" i="2"/>
  <c r="P269" i="2" s="1"/>
  <c r="P207" i="2"/>
  <c r="P268" i="2" s="1"/>
  <c r="BG207" i="2"/>
  <c r="BG268" i="2" s="1"/>
  <c r="BD207" i="2"/>
  <c r="BD268" i="2" s="1"/>
  <c r="AT209" i="2"/>
  <c r="AT270" i="2" s="1"/>
  <c r="AT210" i="2"/>
  <c r="AT271" i="2" s="1"/>
  <c r="I210" i="2"/>
  <c r="I271" i="2" s="1"/>
  <c r="AE204" i="2"/>
  <c r="AE265" i="2" s="1"/>
  <c r="AH205" i="2"/>
  <c r="AH266" i="2" s="1"/>
  <c r="AZ68" i="2"/>
  <c r="AO209" i="2"/>
  <c r="AO270" i="2" s="1"/>
  <c r="AB208" i="2"/>
  <c r="AB269" i="2" s="1"/>
  <c r="S208" i="2"/>
  <c r="S269" i="2" s="1"/>
  <c r="S206" i="2"/>
  <c r="S267" i="2" s="1"/>
  <c r="AS208" i="2"/>
  <c r="AS269" i="2" s="1"/>
  <c r="F206" i="2"/>
  <c r="F267" i="2" s="1"/>
  <c r="AV210" i="2"/>
  <c r="AV271" i="2" s="1"/>
  <c r="Q206" i="2"/>
  <c r="Q267" i="2" s="1"/>
  <c r="G210" i="2"/>
  <c r="G271" i="2" s="1"/>
  <c r="AW210" i="2"/>
  <c r="AW271" i="2" s="1"/>
  <c r="AF208" i="2"/>
  <c r="AF269" i="2" s="1"/>
  <c r="D216" i="2"/>
  <c r="D277" i="2" s="1"/>
  <c r="O209" i="2"/>
  <c r="O270" i="2" s="1"/>
  <c r="O206" i="2"/>
  <c r="O267" i="2" s="1"/>
  <c r="AP207" i="2"/>
  <c r="AP268" i="2" s="1"/>
  <c r="J210" i="2"/>
  <c r="J271" i="2" s="1"/>
  <c r="V208" i="2"/>
  <c r="V269" i="2" s="1"/>
  <c r="Z204" i="2"/>
  <c r="Z265" i="2" s="1"/>
  <c r="Z208" i="2"/>
  <c r="Z269" i="2" s="1"/>
  <c r="AK209" i="2"/>
  <c r="AK270" i="2" s="1"/>
  <c r="AX237" i="2"/>
  <c r="AX298" i="2" s="1"/>
  <c r="BI117" i="2"/>
  <c r="BI237" i="2" s="1"/>
  <c r="BI298" i="2" s="1"/>
  <c r="AF195" i="2"/>
  <c r="AF256" i="2" s="1"/>
  <c r="AN248" i="2"/>
  <c r="AN309" i="2" s="1"/>
  <c r="AT15" i="2"/>
  <c r="BB204" i="2"/>
  <c r="BB265" i="2" s="1"/>
  <c r="Z240" i="2"/>
  <c r="Z301" i="2" s="1"/>
  <c r="AC195" i="2"/>
  <c r="AC256" i="2" s="1"/>
  <c r="AO248" i="2"/>
  <c r="AO309" i="2" s="1"/>
  <c r="AG195" i="2"/>
  <c r="AG256" i="2" s="1"/>
  <c r="AA197" i="2"/>
  <c r="AA258" i="2" s="1"/>
  <c r="AR248" i="2"/>
  <c r="AR309" i="2" s="1"/>
  <c r="AH249" i="2"/>
  <c r="AH310" i="2" s="1"/>
  <c r="AG239" i="2"/>
  <c r="AG300" i="2" s="1"/>
  <c r="AT238" i="2"/>
  <c r="AT299" i="2" s="1"/>
  <c r="AZ26" i="2"/>
  <c r="AZ327" i="2" s="1"/>
  <c r="AX26" i="2"/>
  <c r="AX327" i="2" s="1"/>
  <c r="BH208" i="2"/>
  <c r="BH269" i="2" s="1"/>
  <c r="AH195" i="2"/>
  <c r="AH256" i="2" s="1"/>
  <c r="AQ204" i="2"/>
  <c r="AQ265" i="2" s="1"/>
  <c r="BF210" i="2"/>
  <c r="BF271" i="2" s="1"/>
  <c r="BG209" i="2"/>
  <c r="BG270" i="2" s="1"/>
  <c r="BE208" i="2"/>
  <c r="BE269" i="2" s="1"/>
  <c r="BI209" i="2"/>
  <c r="BI270" i="2" s="1"/>
  <c r="AV207" i="2"/>
  <c r="AV268" i="2" s="1"/>
  <c r="W205" i="2"/>
  <c r="W266" i="2" s="1"/>
  <c r="BB210" i="2"/>
  <c r="BB271" i="2" s="1"/>
  <c r="S205" i="2"/>
  <c r="S266" i="2" s="1"/>
  <c r="AA206" i="2"/>
  <c r="AA267" i="2" s="1"/>
  <c r="AR207" i="2"/>
  <c r="AR268" i="2" s="1"/>
  <c r="Y205" i="2"/>
  <c r="Y266" i="2" s="1"/>
  <c r="BC209" i="2"/>
  <c r="BC270" i="2" s="1"/>
  <c r="AW207" i="2"/>
  <c r="AW268" i="2" s="1"/>
  <c r="W207" i="2"/>
  <c r="W268" i="2" s="1"/>
  <c r="AQ210" i="2"/>
  <c r="AQ271" i="2" s="1"/>
  <c r="Y206" i="2"/>
  <c r="Y267" i="2" s="1"/>
  <c r="Y207" i="2"/>
  <c r="Y268" i="2" s="1"/>
  <c r="H219" i="2"/>
  <c r="H280" i="2" s="1"/>
  <c r="AP208" i="2"/>
  <c r="AP269" i="2" s="1"/>
  <c r="AP209" i="2"/>
  <c r="AP270" i="2" s="1"/>
  <c r="I207" i="2"/>
  <c r="I268" i="2" s="1"/>
  <c r="U209" i="2"/>
  <c r="U270" i="2" s="1"/>
  <c r="AN208" i="2"/>
  <c r="AN269" i="2" s="1"/>
  <c r="Q208" i="2"/>
  <c r="Q269" i="2" s="1"/>
  <c r="D210" i="2"/>
  <c r="D271" i="2" s="1"/>
  <c r="V206" i="2"/>
  <c r="V267" i="2" s="1"/>
  <c r="AA204" i="2"/>
  <c r="AA265" i="2" s="1"/>
  <c r="BC204" i="2"/>
  <c r="BC265" i="2" s="1"/>
  <c r="AP248" i="2"/>
  <c r="AP309" i="2" s="1"/>
  <c r="AV248" i="2"/>
  <c r="AV309" i="2" s="1"/>
  <c r="AC239" i="2"/>
  <c r="AC300" i="2" s="1"/>
  <c r="AJ239" i="2"/>
  <c r="AJ300" i="2" s="1"/>
  <c r="AP69" i="2"/>
  <c r="BB206" i="2"/>
  <c r="BB267" i="2" s="1"/>
  <c r="AG207" i="2"/>
  <c r="AG268" i="2" s="1"/>
  <c r="BB209" i="2"/>
  <c r="BB270" i="2" s="1"/>
  <c r="AG209" i="2"/>
  <c r="AG270" i="2" s="1"/>
  <c r="Y210" i="2"/>
  <c r="Y271" i="2" s="1"/>
  <c r="T210" i="2"/>
  <c r="T271" i="2" s="1"/>
  <c r="AG205" i="2"/>
  <c r="AG266" i="2" s="1"/>
  <c r="U210" i="2"/>
  <c r="U271" i="2" s="1"/>
  <c r="AN210" i="2"/>
  <c r="AN271" i="2" s="1"/>
  <c r="AC204" i="2"/>
  <c r="AC265" i="2" s="1"/>
  <c r="AR209" i="2"/>
  <c r="AR270" i="2" s="1"/>
  <c r="AW209" i="2"/>
  <c r="AW270" i="2" s="1"/>
  <c r="AX233" i="2"/>
  <c r="AX294" i="2" s="1"/>
  <c r="BI113" i="2"/>
  <c r="BI233" i="2" s="1"/>
  <c r="BI294" i="2" s="1"/>
  <c r="L216" i="2"/>
  <c r="L277" i="2" s="1"/>
  <c r="AG208" i="2"/>
  <c r="AG269" i="2" s="1"/>
  <c r="W208" i="2"/>
  <c r="W269" i="2" s="1"/>
  <c r="W210" i="2"/>
  <c r="W271" i="2" s="1"/>
  <c r="H216" i="2"/>
  <c r="H277" i="2" s="1"/>
  <c r="AQ208" i="2"/>
  <c r="AQ269" i="2" s="1"/>
  <c r="AJ209" i="2"/>
  <c r="AJ270" i="2" s="1"/>
  <c r="M216" i="2"/>
  <c r="M277" i="2" s="1"/>
  <c r="T206" i="2"/>
  <c r="T267" i="2" s="1"/>
  <c r="T209" i="2"/>
  <c r="T270" i="2" s="1"/>
  <c r="E210" i="2"/>
  <c r="E271" i="2" s="1"/>
  <c r="X209" i="2"/>
  <c r="X270" i="2" s="1"/>
  <c r="X210" i="2"/>
  <c r="X271" i="2" s="1"/>
  <c r="H217" i="2"/>
  <c r="H278" i="2" s="1"/>
  <c r="C210" i="2"/>
  <c r="C271" i="2" s="1"/>
  <c r="C216" i="2"/>
  <c r="C277" i="2" s="1"/>
  <c r="AO69" i="2"/>
  <c r="AD208" i="2"/>
  <c r="AD269" i="2" s="1"/>
  <c r="P209" i="2"/>
  <c r="P270" i="2" s="1"/>
  <c r="P206" i="2"/>
  <c r="P267" i="2" s="1"/>
  <c r="BI207" i="2"/>
  <c r="BI268" i="2" s="1"/>
  <c r="AX207" i="2"/>
  <c r="AX268" i="2" s="1"/>
  <c r="I216" i="2"/>
  <c r="I277" i="2" s="1"/>
  <c r="AU208" i="2"/>
  <c r="AU269" i="2" s="1"/>
  <c r="AL232" i="2"/>
  <c r="AL293" i="2" s="1"/>
  <c r="AW112" i="2"/>
  <c r="AW232" i="2" s="1"/>
  <c r="AW293" i="2" s="1"/>
  <c r="AE209" i="2"/>
  <c r="AE270" i="2" s="1"/>
  <c r="AE208" i="2"/>
  <c r="AE269" i="2" s="1"/>
  <c r="AJ205" i="2"/>
  <c r="AJ266" i="2" s="1"/>
  <c r="AF205" i="2"/>
  <c r="AF266" i="2" s="1"/>
  <c r="AO208" i="2"/>
  <c r="AO269" i="2" s="1"/>
  <c r="AB209" i="2"/>
  <c r="AB270" i="2" s="1"/>
  <c r="U208" i="2"/>
  <c r="U269" i="2" s="1"/>
  <c r="S210" i="2"/>
  <c r="S271" i="2" s="1"/>
  <c r="AC209" i="2"/>
  <c r="AC270" i="2" s="1"/>
  <c r="F216" i="2"/>
  <c r="F277" i="2" s="1"/>
  <c r="F210" i="2"/>
  <c r="F271" i="2" s="1"/>
  <c r="AV208" i="2"/>
  <c r="AV269" i="2" s="1"/>
  <c r="Q210" i="2"/>
  <c r="Q271" i="2" s="1"/>
  <c r="Q207" i="2"/>
  <c r="Q268" i="2" s="1"/>
  <c r="AI208" i="2"/>
  <c r="AI269" i="2" s="1"/>
  <c r="AI204" i="2"/>
  <c r="AI265" i="2" s="1"/>
  <c r="G216" i="2"/>
  <c r="G277" i="2" s="1"/>
  <c r="AF204" i="2"/>
  <c r="AF265" i="2" s="1"/>
  <c r="D215" i="2"/>
  <c r="D276" i="2" s="1"/>
  <c r="O208" i="2"/>
  <c r="O269" i="2" s="1"/>
  <c r="O210" i="2"/>
  <c r="O271" i="2" s="1"/>
  <c r="AU207" i="2"/>
  <c r="AU268" i="2" s="1"/>
  <c r="J205" i="2"/>
  <c r="J266" i="2" s="1"/>
  <c r="V209" i="2"/>
  <c r="V270" i="2" s="1"/>
  <c r="Z209" i="2"/>
  <c r="Z270" i="2" s="1"/>
  <c r="AX236" i="2"/>
  <c r="AX297" i="2" s="1"/>
  <c r="BI116" i="2"/>
  <c r="BI236" i="2" s="1"/>
  <c r="BI297" i="2" s="1"/>
  <c r="AZ204" i="2"/>
  <c r="AZ265" i="2" s="1"/>
  <c r="AL248" i="2"/>
  <c r="AL309" i="2" s="1"/>
  <c r="AW128" i="2"/>
  <c r="AW248" i="2" s="1"/>
  <c r="AW309" i="2" s="1"/>
  <c r="AG240" i="2"/>
  <c r="AG301" i="2" s="1"/>
  <c r="AA195" i="2"/>
  <c r="AA256" i="2" s="1"/>
  <c r="BI204" i="2"/>
  <c r="BI265" i="2" s="1"/>
  <c r="AD195" i="2"/>
  <c r="AD256" i="2" s="1"/>
  <c r="BH204" i="2"/>
  <c r="BH265" i="2" s="1"/>
  <c r="BE26" i="2"/>
  <c r="BE327" i="2" s="1"/>
  <c r="AS206" i="2"/>
  <c r="AS267" i="2" s="1"/>
  <c r="AZ209" i="2"/>
  <c r="AZ270" i="2" s="1"/>
  <c r="BD210" i="2"/>
  <c r="BD271" i="2" s="1"/>
  <c r="AW204" i="2"/>
  <c r="AW265" i="2" s="1"/>
  <c r="AH207" i="2"/>
  <c r="AH268" i="2" s="1"/>
  <c r="AU204" i="2"/>
  <c r="AU265" i="2" s="1"/>
  <c r="AG206" i="2"/>
  <c r="AG267" i="2" s="1"/>
  <c r="AN204" i="2"/>
  <c r="AN265" i="2" s="1"/>
  <c r="AO207" i="2"/>
  <c r="AO268" i="2" s="1"/>
  <c r="AW118" i="2"/>
  <c r="AW238" i="2" s="1"/>
  <c r="AW299" i="2" s="1"/>
  <c r="AL238" i="2"/>
  <c r="AL299" i="2" s="1"/>
  <c r="AD207" i="2"/>
  <c r="AD268" i="2" s="1"/>
  <c r="BC210" i="2"/>
  <c r="BC271" i="2" s="1"/>
  <c r="Z206" i="2"/>
  <c r="Z267" i="2" s="1"/>
  <c r="BI208" i="2"/>
  <c r="BI269" i="2" s="1"/>
  <c r="AJ206" i="2"/>
  <c r="AJ267" i="2" s="1"/>
  <c r="AF206" i="2"/>
  <c r="AF267" i="2" s="1"/>
  <c r="AR204" i="2"/>
  <c r="AR265" i="2" s="1"/>
  <c r="AS207" i="2"/>
  <c r="AS268" i="2" s="1"/>
  <c r="P205" i="2"/>
  <c r="P266" i="2" s="1"/>
  <c r="BF208" i="2"/>
  <c r="BF269" i="2" s="1"/>
  <c r="AX210" i="2"/>
  <c r="AX271" i="2" s="1"/>
  <c r="AK206" i="2"/>
  <c r="AK267" i="2" s="1"/>
  <c r="AE239" i="2"/>
  <c r="AE300" i="2" s="1"/>
  <c r="AP204" i="2"/>
  <c r="AP265" i="2" s="1"/>
  <c r="AI206" i="2"/>
  <c r="AI267" i="2" s="1"/>
  <c r="T205" i="2"/>
  <c r="T266" i="2" s="1"/>
  <c r="Z207" i="2"/>
  <c r="Z268" i="2" s="1"/>
  <c r="AY210" i="2"/>
  <c r="AY271" i="2" s="1"/>
  <c r="AQ207" i="2"/>
  <c r="AQ268" i="2" s="1"/>
  <c r="AF207" i="2"/>
  <c r="AF268" i="2" s="1"/>
  <c r="AK119" i="2"/>
  <c r="AK239" i="2" s="1"/>
  <c r="AK300" i="2" s="1"/>
  <c r="AU69" i="2"/>
  <c r="AU370" i="2" s="1"/>
  <c r="BF68" i="2"/>
  <c r="BF369" i="2" s="1"/>
  <c r="BB68" i="2"/>
  <c r="BB369" i="2" s="1"/>
  <c r="AT69" i="2"/>
  <c r="AT370" i="2" s="1"/>
  <c r="AR69" i="2"/>
  <c r="AW69" i="2"/>
  <c r="AN69" i="2"/>
  <c r="AS69" i="2"/>
  <c r="AL69" i="2"/>
  <c r="AL370" i="2" s="1"/>
  <c r="AM69" i="2"/>
  <c r="AM370" i="2" s="1"/>
  <c r="AM15" i="2"/>
  <c r="AM316" i="2" s="1"/>
  <c r="AU15" i="2"/>
  <c r="AU316" i="2" s="1"/>
  <c r="AQ15" i="2"/>
  <c r="AQ316" i="2" s="1"/>
  <c r="AP15" i="2"/>
  <c r="AP316" i="2" s="1"/>
  <c r="AO15" i="2"/>
  <c r="AO316" i="2" s="1"/>
  <c r="AR15" i="2"/>
  <c r="AV15" i="2"/>
  <c r="AV316" i="2" s="1"/>
  <c r="AW15" i="2"/>
  <c r="AW316" i="2" s="1"/>
  <c r="AS15" i="2"/>
  <c r="AS316" i="2" s="1"/>
  <c r="AN15" i="2"/>
  <c r="AN316" i="2" s="1"/>
  <c r="AL15" i="2"/>
  <c r="AK73" i="2"/>
  <c r="AK76" i="2"/>
  <c r="AK75" i="2"/>
  <c r="AK195" i="2" s="1"/>
  <c r="AK256" i="2" s="1"/>
  <c r="N371" i="2"/>
  <c r="AX68" i="2"/>
  <c r="AX369" i="2" s="1"/>
  <c r="BG68" i="2"/>
  <c r="BG369" i="2" s="1"/>
  <c r="BC68" i="2"/>
  <c r="BC369" i="2" s="1"/>
  <c r="AK77" i="2"/>
  <c r="AK197" i="2" s="1"/>
  <c r="AK258" i="2" s="1"/>
  <c r="AK120" i="2"/>
  <c r="BA68" i="2"/>
  <c r="BA369" i="2" s="1"/>
  <c r="BH68" i="2"/>
  <c r="BH369" i="2" s="1"/>
  <c r="BD68" i="2"/>
  <c r="BD369" i="2" s="1"/>
  <c r="AY68" i="2"/>
  <c r="AY369" i="2" s="1"/>
  <c r="BI68" i="2"/>
  <c r="BI369" i="2" s="1"/>
  <c r="BE68" i="2"/>
  <c r="BE369" i="2" s="1"/>
  <c r="AK111" i="2"/>
  <c r="AK121" i="2"/>
  <c r="AK124" i="2"/>
  <c r="AK244" i="2" s="1"/>
  <c r="AK305" i="2" s="1"/>
  <c r="AK129" i="2"/>
  <c r="AK249" i="2" s="1"/>
  <c r="AK310" i="2" s="1"/>
  <c r="AY54" i="2"/>
  <c r="AZ54" i="2"/>
  <c r="BA54" i="2"/>
  <c r="BB54" i="2"/>
  <c r="BC54" i="2"/>
  <c r="BD54" i="2"/>
  <c r="BE54" i="2"/>
  <c r="BF54" i="2"/>
  <c r="BG54" i="2"/>
  <c r="BH54" i="2"/>
  <c r="BI54" i="2"/>
  <c r="BI355" i="2" s="1"/>
  <c r="AX54" i="2"/>
  <c r="AX355" i="2" s="1"/>
  <c r="AY35" i="2"/>
  <c r="AZ35" i="2"/>
  <c r="BA35" i="2"/>
  <c r="BB35" i="2"/>
  <c r="BC35" i="2"/>
  <c r="BD35" i="2"/>
  <c r="BE35" i="2"/>
  <c r="BF35" i="2"/>
  <c r="BG35" i="2"/>
  <c r="BH35" i="2"/>
  <c r="BI35" i="2"/>
  <c r="AX35" i="2"/>
  <c r="AY34" i="2"/>
  <c r="AZ34" i="2"/>
  <c r="BA34" i="2"/>
  <c r="BB34" i="2"/>
  <c r="BC34" i="2"/>
  <c r="BD34" i="2"/>
  <c r="BE34" i="2"/>
  <c r="BF34" i="2"/>
  <c r="BG34" i="2"/>
  <c r="BH34" i="2"/>
  <c r="BI34" i="2"/>
  <c r="AX34" i="2"/>
  <c r="AC70" i="2"/>
  <c r="AI70" i="2"/>
  <c r="AJ70" i="2"/>
  <c r="Y371" i="2"/>
  <c r="Q155" i="3"/>
  <c r="O155" i="3"/>
  <c r="T142" i="3"/>
  <c r="I155" i="3"/>
  <c r="I196" i="3"/>
  <c r="D155" i="3"/>
  <c r="D204" i="3"/>
  <c r="Q371" i="2"/>
  <c r="L155" i="3"/>
  <c r="F155" i="3"/>
  <c r="F195" i="3"/>
  <c r="E155" i="3"/>
  <c r="S371" i="2"/>
  <c r="X371" i="2"/>
  <c r="P371" i="2"/>
  <c r="T183" i="3"/>
  <c r="T126" i="3"/>
  <c r="T141" i="3"/>
  <c r="G198" i="3"/>
  <c r="T143" i="3"/>
  <c r="S155" i="3"/>
  <c r="T151" i="3"/>
  <c r="M155" i="3"/>
  <c r="E47" i="7"/>
  <c r="R371" i="2"/>
  <c r="W371" i="2"/>
  <c r="O371" i="2"/>
  <c r="V371" i="2"/>
  <c r="B155" i="3"/>
  <c r="B196" i="3"/>
  <c r="T138" i="3"/>
  <c r="D195" i="3"/>
  <c r="D212" i="3" s="1"/>
  <c r="AS17" i="2"/>
  <c r="AU17" i="2"/>
  <c r="AT17" i="2"/>
  <c r="AQ17" i="2"/>
  <c r="AO17" i="2"/>
  <c r="AN17" i="2"/>
  <c r="AW17" i="2"/>
  <c r="AW318" i="2" s="1"/>
  <c r="AV17" i="2"/>
  <c r="AM17" i="2"/>
  <c r="AP17" i="2"/>
  <c r="AL17" i="2"/>
  <c r="AR17" i="2"/>
  <c r="T50" i="4"/>
  <c r="T39" i="4" s="1"/>
  <c r="U31" i="4"/>
  <c r="K6" i="11"/>
  <c r="T208" i="3"/>
  <c r="K212" i="3"/>
  <c r="F212" i="3"/>
  <c r="P212" i="3"/>
  <c r="T200" i="3"/>
  <c r="O212" i="3"/>
  <c r="I212" i="3"/>
  <c r="M212" i="3"/>
  <c r="E212" i="3"/>
  <c r="T206" i="3"/>
  <c r="T199" i="3"/>
  <c r="T211" i="3"/>
  <c r="AP64" i="2"/>
  <c r="AW64" i="2"/>
  <c r="AW365" i="2" s="1"/>
  <c r="AO64" i="2"/>
  <c r="AV64" i="2"/>
  <c r="AN64" i="2"/>
  <c r="AQ64" i="2"/>
  <c r="AU64" i="2"/>
  <c r="AR64" i="2"/>
  <c r="AT64" i="2"/>
  <c r="AS64" i="2"/>
  <c r="AM64" i="2"/>
  <c r="AL64" i="2"/>
  <c r="AL365" i="2" s="1"/>
  <c r="H196" i="3"/>
  <c r="T154" i="3"/>
  <c r="AW14" i="2"/>
  <c r="AW315" i="2" s="1"/>
  <c r="AO14" i="2"/>
  <c r="AN14" i="2"/>
  <c r="AV14" i="2"/>
  <c r="AU14" i="2"/>
  <c r="AM14" i="2"/>
  <c r="AP14" i="2"/>
  <c r="AT14" i="2"/>
  <c r="AR14" i="2"/>
  <c r="AQ14" i="2"/>
  <c r="AS14" i="2"/>
  <c r="AL14" i="2"/>
  <c r="L195" i="3"/>
  <c r="L212" i="3" s="1"/>
  <c r="AG70" i="2"/>
  <c r="G205" i="3"/>
  <c r="T205" i="3" s="1"/>
  <c r="T195" i="3"/>
  <c r="T140" i="3"/>
  <c r="U371" i="2"/>
  <c r="D3" i="3"/>
  <c r="AB70" i="2"/>
  <c r="AM35" i="4"/>
  <c r="AM144" i="2"/>
  <c r="K22" i="7"/>
  <c r="BH49" i="2"/>
  <c r="AZ49" i="2"/>
  <c r="BG49" i="2"/>
  <c r="AY49" i="2"/>
  <c r="BF49" i="2"/>
  <c r="AX49" i="2"/>
  <c r="BI49" i="2"/>
  <c r="BA49" i="2"/>
  <c r="BD49" i="2"/>
  <c r="BC49" i="2"/>
  <c r="BB49" i="2"/>
  <c r="BE49" i="2"/>
  <c r="T146" i="3"/>
  <c r="T148" i="3"/>
  <c r="T198" i="3"/>
  <c r="T153" i="3"/>
  <c r="BB52" i="2"/>
  <c r="BI52" i="2"/>
  <c r="BI353" i="2" s="1"/>
  <c r="BA52" i="2"/>
  <c r="BH52" i="2"/>
  <c r="AZ52" i="2"/>
  <c r="BC52" i="2"/>
  <c r="BG52" i="2"/>
  <c r="BE52" i="2"/>
  <c r="BF52" i="2"/>
  <c r="AX52" i="2"/>
  <c r="AX353" i="2" s="1"/>
  <c r="BD52" i="2"/>
  <c r="AY52" i="2"/>
  <c r="AU25" i="2"/>
  <c r="AM25" i="2"/>
  <c r="AM326" i="2" s="1"/>
  <c r="AV25" i="2"/>
  <c r="AN25" i="2"/>
  <c r="AR25" i="2"/>
  <c r="AQ25" i="2"/>
  <c r="AP25" i="2"/>
  <c r="AS25" i="2"/>
  <c r="AT25" i="2"/>
  <c r="AO25" i="2"/>
  <c r="AL25" i="2"/>
  <c r="AW25" i="2"/>
  <c r="H23" i="6"/>
  <c r="I23" i="6" s="1"/>
  <c r="T210" i="3"/>
  <c r="T152" i="3"/>
  <c r="P155" i="3"/>
  <c r="B209" i="3"/>
  <c r="T209" i="3" s="1"/>
  <c r="C49" i="4"/>
  <c r="C38" i="4"/>
  <c r="E28" i="4"/>
  <c r="D29" i="4"/>
  <c r="T147" i="3"/>
  <c r="C3" i="2"/>
  <c r="J155" i="3"/>
  <c r="T144" i="3"/>
  <c r="B22" i="7"/>
  <c r="B35" i="4"/>
  <c r="B57" i="4"/>
  <c r="B60" i="4" s="1"/>
  <c r="B51" i="4"/>
  <c r="B55" i="4" s="1"/>
  <c r="B156" i="2"/>
  <c r="B216" i="2" s="1"/>
  <c r="B277" i="2" s="1"/>
  <c r="B150" i="2"/>
  <c r="B210" i="2" s="1"/>
  <c r="B271" i="2" s="1"/>
  <c r="B155" i="2"/>
  <c r="B215" i="2" s="1"/>
  <c r="B276" i="2" s="1"/>
  <c r="S196" i="3"/>
  <c r="S212" i="3" s="1"/>
  <c r="AK74" i="2"/>
  <c r="AK194" i="2" s="1"/>
  <c r="AK255" i="2" s="1"/>
  <c r="Z70" i="2"/>
  <c r="AV61" i="2"/>
  <c r="AN61" i="2"/>
  <c r="AU61" i="2"/>
  <c r="AM61" i="2"/>
  <c r="AT61" i="2"/>
  <c r="AL61" i="2"/>
  <c r="AL362" i="2" s="1"/>
  <c r="AW61" i="2"/>
  <c r="AW362" i="2" s="1"/>
  <c r="AO61" i="2"/>
  <c r="AS61" i="2"/>
  <c r="AR61" i="2"/>
  <c r="AP61" i="2"/>
  <c r="AQ61" i="2"/>
  <c r="M20" i="6"/>
  <c r="N47" i="4" s="1"/>
  <c r="R47" i="4"/>
  <c r="U47" i="4"/>
  <c r="P47" i="4"/>
  <c r="V47" i="4"/>
  <c r="W47" i="4"/>
  <c r="AD70" i="2"/>
  <c r="J12" i="11"/>
  <c r="J20" i="11" s="1"/>
  <c r="R212" i="3"/>
  <c r="BH60" i="2"/>
  <c r="AZ60" i="2"/>
  <c r="BG60" i="2"/>
  <c r="AY60" i="2"/>
  <c r="BF60" i="2"/>
  <c r="AX60" i="2"/>
  <c r="AX361" i="2" s="1"/>
  <c r="BI60" i="2"/>
  <c r="BI361" i="2" s="1"/>
  <c r="BA60" i="2"/>
  <c r="BB60" i="2"/>
  <c r="BD60" i="2"/>
  <c r="BC60" i="2"/>
  <c r="BE60" i="2"/>
  <c r="B52" i="7"/>
  <c r="B8" i="2"/>
  <c r="BH39" i="2"/>
  <c r="AZ39" i="2"/>
  <c r="BI39" i="2"/>
  <c r="BA39" i="2"/>
  <c r="AY39" i="2"/>
  <c r="AX39" i="2"/>
  <c r="BG39" i="2"/>
  <c r="BB39" i="2"/>
  <c r="BF39" i="2"/>
  <c r="BC39" i="2"/>
  <c r="BE39" i="2"/>
  <c r="BD39" i="2"/>
  <c r="K155" i="3"/>
  <c r="C204" i="3"/>
  <c r="E22" i="7"/>
  <c r="N35" i="4"/>
  <c r="Q197" i="3"/>
  <c r="Q212" i="3" s="1"/>
  <c r="B37" i="7"/>
  <c r="T150" i="3"/>
  <c r="E17" i="4"/>
  <c r="F16" i="4"/>
  <c r="BH43" i="2"/>
  <c r="AZ43" i="2"/>
  <c r="BI43" i="2"/>
  <c r="BA43" i="2"/>
  <c r="BC43" i="2"/>
  <c r="BB43" i="2"/>
  <c r="AX43" i="2"/>
  <c r="AY43" i="2"/>
  <c r="BD43" i="2"/>
  <c r="BG43" i="2"/>
  <c r="BE43" i="2"/>
  <c r="BF43" i="2"/>
  <c r="AV42" i="2"/>
  <c r="AN42" i="2"/>
  <c r="AW42" i="2"/>
  <c r="AO42" i="2"/>
  <c r="AS42" i="2"/>
  <c r="AR42" i="2"/>
  <c r="AQ42" i="2"/>
  <c r="AT42" i="2"/>
  <c r="AP42" i="2"/>
  <c r="AM42" i="2"/>
  <c r="AL42" i="2"/>
  <c r="AU42" i="2"/>
  <c r="T139" i="3"/>
  <c r="J212" i="3"/>
  <c r="T202" i="3"/>
  <c r="BC16" i="2"/>
  <c r="BF16" i="2"/>
  <c r="BE16" i="2"/>
  <c r="BD16" i="2"/>
  <c r="BG16" i="2"/>
  <c r="AX16" i="2"/>
  <c r="BI16" i="2"/>
  <c r="BI317" i="2" s="1"/>
  <c r="BA16" i="2"/>
  <c r="AY16" i="2"/>
  <c r="AZ16" i="2"/>
  <c r="BH16" i="2"/>
  <c r="BB16" i="2"/>
  <c r="N11" i="7"/>
  <c r="T371" i="2"/>
  <c r="N201" i="3"/>
  <c r="BH44" i="2"/>
  <c r="AZ44" i="2"/>
  <c r="BG44" i="2"/>
  <c r="BI44" i="2"/>
  <c r="BA44" i="2"/>
  <c r="BE44" i="2"/>
  <c r="BD44" i="2"/>
  <c r="BC44" i="2"/>
  <c r="BB44" i="2"/>
  <c r="BF44" i="2"/>
  <c r="AY44" i="2"/>
  <c r="AX44" i="2"/>
  <c r="AU18" i="2"/>
  <c r="AU319" i="2" s="1"/>
  <c r="AM18" i="2"/>
  <c r="AM319" i="2" s="1"/>
  <c r="AV18" i="2"/>
  <c r="AV319" i="2" s="1"/>
  <c r="AN18" i="2"/>
  <c r="AN319" i="2" s="1"/>
  <c r="AT18" i="2"/>
  <c r="AT319" i="2" s="1"/>
  <c r="AS18" i="2"/>
  <c r="AS319" i="2" s="1"/>
  <c r="AR18" i="2"/>
  <c r="AR319" i="2" s="1"/>
  <c r="AW18" i="2"/>
  <c r="AW319" i="2" s="1"/>
  <c r="AQ18" i="2"/>
  <c r="AQ319" i="2" s="1"/>
  <c r="AL18" i="2"/>
  <c r="AL319" i="2" s="1"/>
  <c r="AP18" i="2"/>
  <c r="AP319" i="2" s="1"/>
  <c r="AO18" i="2"/>
  <c r="AO319" i="2" s="1"/>
  <c r="AH70" i="2"/>
  <c r="AQ51" i="2"/>
  <c r="AP51" i="2"/>
  <c r="AO51" i="2"/>
  <c r="AM51" i="2"/>
  <c r="AL51" i="2"/>
  <c r="AL352" i="2" s="1"/>
  <c r="AN51" i="2"/>
  <c r="AV47" i="2"/>
  <c r="AN47" i="2"/>
  <c r="AU47" i="2"/>
  <c r="AM47" i="2"/>
  <c r="AW47" i="2"/>
  <c r="AO47" i="2"/>
  <c r="AS47" i="2"/>
  <c r="AR47" i="2"/>
  <c r="AP47" i="2"/>
  <c r="AQ47" i="2"/>
  <c r="AT47" i="2"/>
  <c r="AL47" i="2"/>
  <c r="AE70" i="2"/>
  <c r="I158" i="2"/>
  <c r="I159" i="2"/>
  <c r="I157" i="2"/>
  <c r="P5" i="5"/>
  <c r="Q4" i="5"/>
  <c r="P10" i="5"/>
  <c r="AF70" i="2"/>
  <c r="T189" i="3"/>
  <c r="H11" i="7"/>
  <c r="Y17" i="11"/>
  <c r="X18" i="11"/>
  <c r="T149" i="3"/>
  <c r="AK70" i="2"/>
  <c r="H207" i="3"/>
  <c r="T207" i="3" s="1"/>
  <c r="T145" i="3"/>
  <c r="B203" i="3"/>
  <c r="T203" i="3" s="1"/>
  <c r="BF48" i="2"/>
  <c r="AA70" i="2"/>
  <c r="AL239" i="2" l="1"/>
  <c r="AL300" i="2" s="1"/>
  <c r="AO228" i="2"/>
  <c r="AO289" i="2" s="1"/>
  <c r="D8" i="3"/>
  <c r="AT361" i="2"/>
  <c r="X47" i="4"/>
  <c r="BH48" i="2"/>
  <c r="BH228" i="2" s="1"/>
  <c r="BH289" i="2" s="1"/>
  <c r="BE59" i="2"/>
  <c r="BE239" i="2" s="1"/>
  <c r="BE300" i="2" s="1"/>
  <c r="BA59" i="2"/>
  <c r="AV360" i="2"/>
  <c r="AN349" i="2"/>
  <c r="Y47" i="4"/>
  <c r="Q47" i="4"/>
  <c r="O47" i="4"/>
  <c r="AY59" i="2"/>
  <c r="AY360" i="2" s="1"/>
  <c r="AW120" i="2"/>
  <c r="AW240" i="2" s="1"/>
  <c r="AW301" i="2" s="1"/>
  <c r="D53" i="4"/>
  <c r="AO360" i="2"/>
  <c r="AX246" i="2"/>
  <c r="AX307" i="2" s="1"/>
  <c r="C160" i="2"/>
  <c r="C220" i="2" s="1"/>
  <c r="C281" i="2" s="1"/>
  <c r="C161" i="2"/>
  <c r="C221" i="2" s="1"/>
  <c r="C282" i="2" s="1"/>
  <c r="C157" i="2"/>
  <c r="C217" i="2" s="1"/>
  <c r="C278" i="2" s="1"/>
  <c r="C158" i="2"/>
  <c r="C218" i="2" s="1"/>
  <c r="C279" i="2" s="1"/>
  <c r="C159" i="2"/>
  <c r="C219" i="2" s="1"/>
  <c r="C280" i="2" s="1"/>
  <c r="S47" i="4"/>
  <c r="S144" i="2" s="1"/>
  <c r="BB207" i="2"/>
  <c r="BB268" i="2" s="1"/>
  <c r="C7" i="3"/>
  <c r="C9" i="3" s="1"/>
  <c r="T47" i="4"/>
  <c r="T204" i="3"/>
  <c r="C163" i="2"/>
  <c r="C223" i="2" s="1"/>
  <c r="C284" i="2" s="1"/>
  <c r="C167" i="2"/>
  <c r="C227" i="2" s="1"/>
  <c r="C288" i="2" s="1"/>
  <c r="C162" i="2"/>
  <c r="C222" i="2" s="1"/>
  <c r="C283" i="2" s="1"/>
  <c r="AB6" i="11"/>
  <c r="AC5" i="11"/>
  <c r="AN348" i="2"/>
  <c r="BA345" i="2"/>
  <c r="BA196" i="2"/>
  <c r="BA257" i="2" s="1"/>
  <c r="BA317" i="2"/>
  <c r="BC344" i="2"/>
  <c r="BD240" i="2"/>
  <c r="BD301" i="2" s="1"/>
  <c r="BD361" i="2"/>
  <c r="AZ240" i="2"/>
  <c r="AZ301" i="2" s="1"/>
  <c r="AZ361" i="2"/>
  <c r="AS241" i="2"/>
  <c r="AS302" i="2" s="1"/>
  <c r="AS362" i="2"/>
  <c r="BE360" i="2"/>
  <c r="AM244" i="2"/>
  <c r="AM305" i="2" s="1"/>
  <c r="AM365" i="2"/>
  <c r="BB246" i="2"/>
  <c r="BB307" i="2" s="1"/>
  <c r="BB367" i="2"/>
  <c r="AL193" i="2"/>
  <c r="AL254" i="2" s="1"/>
  <c r="AL314" i="2"/>
  <c r="AR228" i="2"/>
  <c r="AR289" i="2" s="1"/>
  <c r="AR349" i="2"/>
  <c r="AU239" i="2"/>
  <c r="AU300" i="2" s="1"/>
  <c r="AU360" i="2"/>
  <c r="BH196" i="2"/>
  <c r="BH257" i="2" s="1"/>
  <c r="BH317" i="2"/>
  <c r="AO343" i="2"/>
  <c r="BA344" i="2"/>
  <c r="BB240" i="2"/>
  <c r="BB301" i="2" s="1"/>
  <c r="BB361" i="2"/>
  <c r="AM241" i="2"/>
  <c r="AM302" i="2" s="1"/>
  <c r="AM362" i="2"/>
  <c r="AV194" i="2"/>
  <c r="AV255" i="2" s="1"/>
  <c r="AV315" i="2"/>
  <c r="BD214" i="2"/>
  <c r="BD275" i="2" s="1"/>
  <c r="BD335" i="2"/>
  <c r="AZ248" i="2"/>
  <c r="AZ309" i="2" s="1"/>
  <c r="AZ369" i="2"/>
  <c r="BC238" i="2"/>
  <c r="BC299" i="2" s="1"/>
  <c r="BC359" i="2"/>
  <c r="AT239" i="2"/>
  <c r="AT300" i="2" s="1"/>
  <c r="AT360" i="2"/>
  <c r="BH349" i="2"/>
  <c r="AQ348" i="2"/>
  <c r="AO348" i="2"/>
  <c r="AM231" i="2"/>
  <c r="AM292" i="2" s="1"/>
  <c r="AM352" i="2"/>
  <c r="BB345" i="2"/>
  <c r="BB196" i="2"/>
  <c r="BB257" i="2" s="1"/>
  <c r="BB317" i="2"/>
  <c r="AP343" i="2"/>
  <c r="AV343" i="2"/>
  <c r="BH344" i="2"/>
  <c r="BB340" i="2"/>
  <c r="AT241" i="2"/>
  <c r="AT302" i="2" s="1"/>
  <c r="AT362" i="2"/>
  <c r="AV241" i="2"/>
  <c r="AV302" i="2" s="1"/>
  <c r="AV362" i="2"/>
  <c r="AS205" i="2"/>
  <c r="AS266" i="2" s="1"/>
  <c r="AS326" i="2"/>
  <c r="AY232" i="2"/>
  <c r="AY293" i="2" s="1"/>
  <c r="AY353" i="2"/>
  <c r="BH232" i="2"/>
  <c r="BH293" i="2" s="1"/>
  <c r="BH353" i="2"/>
  <c r="BA229" i="2"/>
  <c r="BA290" i="2" s="1"/>
  <c r="BA350" i="2"/>
  <c r="AY229" i="2"/>
  <c r="AY290" i="2" s="1"/>
  <c r="AY350" i="2"/>
  <c r="AY239" i="2"/>
  <c r="AY300" i="2" s="1"/>
  <c r="AR194" i="2"/>
  <c r="AR255" i="2" s="1"/>
  <c r="AR315" i="2"/>
  <c r="AU194" i="2"/>
  <c r="AU255" i="2" s="1"/>
  <c r="AU315" i="2"/>
  <c r="AU244" i="2"/>
  <c r="AU305" i="2" s="1"/>
  <c r="AU365" i="2"/>
  <c r="BI214" i="2"/>
  <c r="BI275" i="2" s="1"/>
  <c r="BI335" i="2"/>
  <c r="BA214" i="2"/>
  <c r="BA275" i="2" s="1"/>
  <c r="BA335" i="2"/>
  <c r="BE215" i="2"/>
  <c r="BE276" i="2" s="1"/>
  <c r="BE336" i="2"/>
  <c r="BA215" i="2"/>
  <c r="BA276" i="2" s="1"/>
  <c r="BA336" i="2"/>
  <c r="BE234" i="2"/>
  <c r="BE295" i="2" s="1"/>
  <c r="BE355" i="2"/>
  <c r="AN196" i="2"/>
  <c r="AN257" i="2" s="1"/>
  <c r="AN317" i="2"/>
  <c r="AM196" i="2"/>
  <c r="AM257" i="2" s="1"/>
  <c r="AM317" i="2"/>
  <c r="AX238" i="2"/>
  <c r="AX299" i="2" s="1"/>
  <c r="AX359" i="2"/>
  <c r="AM228" i="2"/>
  <c r="AM289" i="2" s="1"/>
  <c r="AM349" i="2"/>
  <c r="AP196" i="2"/>
  <c r="AP257" i="2" s="1"/>
  <c r="AP317" i="2"/>
  <c r="BF246" i="2"/>
  <c r="BF307" i="2" s="1"/>
  <c r="BF367" i="2"/>
  <c r="AP348" i="2"/>
  <c r="AV348" i="2"/>
  <c r="BC345" i="2"/>
  <c r="AT343" i="2"/>
  <c r="BF344" i="2"/>
  <c r="BE340" i="2"/>
  <c r="BG340" i="2"/>
  <c r="BI340" i="2"/>
  <c r="BF240" i="2"/>
  <c r="BF301" i="2" s="1"/>
  <c r="BF361" i="2"/>
  <c r="AQ241" i="2"/>
  <c r="AQ302" i="2" s="1"/>
  <c r="AQ362" i="2"/>
  <c r="AL205" i="2"/>
  <c r="AL266" i="2" s="1"/>
  <c r="AL326" i="2"/>
  <c r="AV205" i="2"/>
  <c r="AV266" i="2" s="1"/>
  <c r="AV326" i="2"/>
  <c r="BD232" i="2"/>
  <c r="BD293" i="2" s="1"/>
  <c r="BD353" i="2"/>
  <c r="BA232" i="2"/>
  <c r="BA293" i="2" s="1"/>
  <c r="BA353" i="2"/>
  <c r="BI229" i="2"/>
  <c r="BI290" i="2" s="1"/>
  <c r="BI350" i="2"/>
  <c r="BG229" i="2"/>
  <c r="BG290" i="2" s="1"/>
  <c r="BG350" i="2"/>
  <c r="BD59" i="2"/>
  <c r="BI59" i="2"/>
  <c r="BI360" i="2" s="1"/>
  <c r="AL194" i="2"/>
  <c r="AL255" i="2" s="1"/>
  <c r="AL315" i="2"/>
  <c r="AP197" i="2"/>
  <c r="AP258" i="2" s="1"/>
  <c r="AP318" i="2"/>
  <c r="AU197" i="2"/>
  <c r="AU258" i="2" s="1"/>
  <c r="AU318" i="2"/>
  <c r="BH215" i="2"/>
  <c r="BH276" i="2" s="1"/>
  <c r="BH336" i="2"/>
  <c r="AZ215" i="2"/>
  <c r="AZ276" i="2" s="1"/>
  <c r="AZ336" i="2"/>
  <c r="BD234" i="2"/>
  <c r="BD295" i="2" s="1"/>
  <c r="BD355" i="2"/>
  <c r="AX69" i="2"/>
  <c r="AX370" i="2" s="1"/>
  <c r="AW370" i="2"/>
  <c r="AW119" i="2"/>
  <c r="AW239" i="2" s="1"/>
  <c r="AW300" i="2" s="1"/>
  <c r="AY246" i="2"/>
  <c r="AY307" i="2" s="1"/>
  <c r="AY367" i="2"/>
  <c r="AP193" i="2"/>
  <c r="AP254" i="2" s="1"/>
  <c r="AP314" i="2"/>
  <c r="AV193" i="2"/>
  <c r="AV254" i="2" s="1"/>
  <c r="AV314" i="2"/>
  <c r="AO196" i="2"/>
  <c r="AO257" i="2" s="1"/>
  <c r="AO317" i="2"/>
  <c r="AS228" i="2"/>
  <c r="AS289" i="2" s="1"/>
  <c r="AS349" i="2"/>
  <c r="AL348" i="2"/>
  <c r="AR348" i="2"/>
  <c r="AM348" i="2"/>
  <c r="AN231" i="2"/>
  <c r="AN292" i="2" s="1"/>
  <c r="AN352" i="2"/>
  <c r="AP231" i="2"/>
  <c r="AP292" i="2" s="1"/>
  <c r="AP352" i="2"/>
  <c r="AY345" i="2"/>
  <c r="BD345" i="2"/>
  <c r="BG345" i="2"/>
  <c r="AZ196" i="2"/>
  <c r="AZ257" i="2" s="1"/>
  <c r="AZ317" i="2"/>
  <c r="AX196" i="2"/>
  <c r="AX257" i="2" s="1"/>
  <c r="AX317" i="2"/>
  <c r="BF196" i="2"/>
  <c r="BF257" i="2" s="1"/>
  <c r="BF317" i="2"/>
  <c r="AL343" i="2"/>
  <c r="AQ343" i="2"/>
  <c r="AW343" i="2"/>
  <c r="BE344" i="2"/>
  <c r="AX344" i="2"/>
  <c r="BI344" i="2"/>
  <c r="BC340" i="2"/>
  <c r="AX340" i="2"/>
  <c r="AZ340" i="2"/>
  <c r="BE240" i="2"/>
  <c r="BE301" i="2" s="1"/>
  <c r="BE361" i="2"/>
  <c r="BA240" i="2"/>
  <c r="BA301" i="2" s="1"/>
  <c r="BA361" i="2"/>
  <c r="AY240" i="2"/>
  <c r="AY301" i="2" s="1"/>
  <c r="AY361" i="2"/>
  <c r="AP241" i="2"/>
  <c r="AP302" i="2" s="1"/>
  <c r="AP362" i="2"/>
  <c r="AU241" i="2"/>
  <c r="AU302" i="2" s="1"/>
  <c r="AU362" i="2"/>
  <c r="AO205" i="2"/>
  <c r="AO266" i="2" s="1"/>
  <c r="AO326" i="2"/>
  <c r="AQ205" i="2"/>
  <c r="AQ266" i="2" s="1"/>
  <c r="AQ326" i="2"/>
  <c r="BC232" i="2"/>
  <c r="BC293" i="2" s="1"/>
  <c r="BC353" i="2"/>
  <c r="BC229" i="2"/>
  <c r="BC290" i="2" s="1"/>
  <c r="BC350" i="2"/>
  <c r="AX229" i="2"/>
  <c r="AX290" i="2" s="1"/>
  <c r="AX350" i="2"/>
  <c r="AZ229" i="2"/>
  <c r="AZ290" i="2" s="1"/>
  <c r="AZ350" i="2"/>
  <c r="BB59" i="2"/>
  <c r="AX59" i="2"/>
  <c r="AX360" i="2" s="1"/>
  <c r="AZ59" i="2"/>
  <c r="AS194" i="2"/>
  <c r="AS255" i="2" s="1"/>
  <c r="AS315" i="2"/>
  <c r="AP194" i="2"/>
  <c r="AP255" i="2" s="1"/>
  <c r="AP315" i="2"/>
  <c r="AN194" i="2"/>
  <c r="AN255" i="2" s="1"/>
  <c r="AN315" i="2"/>
  <c r="AT244" i="2"/>
  <c r="AT305" i="2" s="1"/>
  <c r="AT365" i="2"/>
  <c r="AN244" i="2"/>
  <c r="AN305" i="2" s="1"/>
  <c r="AN365" i="2"/>
  <c r="AP244" i="2"/>
  <c r="AP305" i="2" s="1"/>
  <c r="AP365" i="2"/>
  <c r="AM197" i="2"/>
  <c r="AM258" i="2" s="1"/>
  <c r="AM318" i="2"/>
  <c r="AO197" i="2"/>
  <c r="AO258" i="2" s="1"/>
  <c r="AO318" i="2"/>
  <c r="AS197" i="2"/>
  <c r="AS258" i="2" s="1"/>
  <c r="AS318" i="2"/>
  <c r="BG214" i="2"/>
  <c r="BG275" i="2" s="1"/>
  <c r="BG335" i="2"/>
  <c r="BC214" i="2"/>
  <c r="BC275" i="2" s="1"/>
  <c r="BC335" i="2"/>
  <c r="AY214" i="2"/>
  <c r="AY275" i="2" s="1"/>
  <c r="AY335" i="2"/>
  <c r="BG215" i="2"/>
  <c r="BG276" i="2" s="1"/>
  <c r="BG336" i="2"/>
  <c r="BC215" i="2"/>
  <c r="BC276" i="2" s="1"/>
  <c r="BC336" i="2"/>
  <c r="AY215" i="2"/>
  <c r="AY276" i="2" s="1"/>
  <c r="AY336" i="2"/>
  <c r="BG234" i="2"/>
  <c r="BG295" i="2" s="1"/>
  <c r="BG355" i="2"/>
  <c r="BC234" i="2"/>
  <c r="BC295" i="2" s="1"/>
  <c r="BC355" i="2"/>
  <c r="AY234" i="2"/>
  <c r="AY295" i="2" s="1"/>
  <c r="AY355" i="2"/>
  <c r="AL195" i="2"/>
  <c r="AL256" i="2" s="1"/>
  <c r="AL316" i="2"/>
  <c r="AR249" i="2"/>
  <c r="AR310" i="2" s="1"/>
  <c r="AR370" i="2"/>
  <c r="BH246" i="2"/>
  <c r="BH307" i="2" s="1"/>
  <c r="BH367" i="2"/>
  <c r="BD246" i="2"/>
  <c r="BD307" i="2" s="1"/>
  <c r="BD367" i="2"/>
  <c r="AR193" i="2"/>
  <c r="AR254" i="2" s="1"/>
  <c r="AR314" i="2"/>
  <c r="BA238" i="2"/>
  <c r="BA299" i="2" s="1"/>
  <c r="BA359" i="2"/>
  <c r="AZ238" i="2"/>
  <c r="AZ299" i="2" s="1"/>
  <c r="AZ359" i="2"/>
  <c r="AY238" i="2"/>
  <c r="AY299" i="2" s="1"/>
  <c r="AY359" i="2"/>
  <c r="AS196" i="2"/>
  <c r="AS257" i="2" s="1"/>
  <c r="AS317" i="2"/>
  <c r="AR196" i="2"/>
  <c r="AR257" i="2" s="1"/>
  <c r="AR317" i="2"/>
  <c r="AN193" i="2"/>
  <c r="AN254" i="2" s="1"/>
  <c r="AN314" i="2"/>
  <c r="AP228" i="2"/>
  <c r="AP289" i="2" s="1"/>
  <c r="AP349" i="2"/>
  <c r="AT228" i="2"/>
  <c r="AT289" i="2" s="1"/>
  <c r="AT349" i="2"/>
  <c r="AV228" i="2"/>
  <c r="AV289" i="2" s="1"/>
  <c r="AV349" i="2"/>
  <c r="AQ239" i="2"/>
  <c r="AQ300" i="2" s="1"/>
  <c r="AQ360" i="2"/>
  <c r="BH345" i="2"/>
  <c r="BD196" i="2"/>
  <c r="BD257" i="2" s="1"/>
  <c r="BD317" i="2"/>
  <c r="AS343" i="2"/>
  <c r="BD344" i="2"/>
  <c r="BD340" i="2"/>
  <c r="BA340" i="2"/>
  <c r="AW205" i="2"/>
  <c r="AW266" i="2" s="1"/>
  <c r="AW326" i="2"/>
  <c r="AN205" i="2"/>
  <c r="AN266" i="2" s="1"/>
  <c r="AN326" i="2"/>
  <c r="BE232" i="2"/>
  <c r="BE293" i="2" s="1"/>
  <c r="BE353" i="2"/>
  <c r="BE229" i="2"/>
  <c r="BE290" i="2" s="1"/>
  <c r="BE350" i="2"/>
  <c r="BA239" i="2"/>
  <c r="BA300" i="2" s="1"/>
  <c r="BA360" i="2"/>
  <c r="AO244" i="2"/>
  <c r="AO305" i="2" s="1"/>
  <c r="AO365" i="2"/>
  <c r="AL197" i="2"/>
  <c r="AL258" i="2" s="1"/>
  <c r="AL318" i="2"/>
  <c r="AT197" i="2"/>
  <c r="AT258" i="2" s="1"/>
  <c r="AT318" i="2"/>
  <c r="BE214" i="2"/>
  <c r="BE275" i="2" s="1"/>
  <c r="BE335" i="2"/>
  <c r="BI215" i="2"/>
  <c r="BI276" i="2" s="1"/>
  <c r="BI336" i="2"/>
  <c r="BA234" i="2"/>
  <c r="BA295" i="2" s="1"/>
  <c r="BA355" i="2"/>
  <c r="AN249" i="2"/>
  <c r="AN310" i="2" s="1"/>
  <c r="AN370" i="2"/>
  <c r="AT195" i="2"/>
  <c r="AT256" i="2" s="1"/>
  <c r="AT316" i="2"/>
  <c r="AZ246" i="2"/>
  <c r="AZ307" i="2" s="1"/>
  <c r="AZ367" i="2"/>
  <c r="AM193" i="2"/>
  <c r="AM254" i="2" s="1"/>
  <c r="AM314" i="2"/>
  <c r="AV249" i="2"/>
  <c r="AV310" i="2" s="1"/>
  <c r="AV370" i="2"/>
  <c r="AU196" i="2"/>
  <c r="AU257" i="2" s="1"/>
  <c r="AU317" i="2"/>
  <c r="BD238" i="2"/>
  <c r="BD299" i="2" s="1"/>
  <c r="BD359" i="2"/>
  <c r="AW348" i="2"/>
  <c r="AO231" i="2"/>
  <c r="AO292" i="2" s="1"/>
  <c r="AO352" i="2"/>
  <c r="AX345" i="2"/>
  <c r="BI345" i="2"/>
  <c r="BE196" i="2"/>
  <c r="BE257" i="2" s="1"/>
  <c r="BE317" i="2"/>
  <c r="AU343" i="2"/>
  <c r="AY344" i="2"/>
  <c r="BH240" i="2"/>
  <c r="BH301" i="2" s="1"/>
  <c r="BH361" i="2"/>
  <c r="AO241" i="2"/>
  <c r="AO302" i="2" s="1"/>
  <c r="AO362" i="2"/>
  <c r="AP205" i="2"/>
  <c r="AP266" i="2" s="1"/>
  <c r="AP326" i="2"/>
  <c r="BG232" i="2"/>
  <c r="BG293" i="2" s="1"/>
  <c r="BG353" i="2"/>
  <c r="BB229" i="2"/>
  <c r="BB290" i="2" s="1"/>
  <c r="BB350" i="2"/>
  <c r="BG59" i="2"/>
  <c r="AT194" i="2"/>
  <c r="AT255" i="2" s="1"/>
  <c r="AT315" i="2"/>
  <c r="AS244" i="2"/>
  <c r="AS305" i="2" s="1"/>
  <c r="AS365" i="2"/>
  <c r="AQ244" i="2"/>
  <c r="AQ305" i="2" s="1"/>
  <c r="AQ365" i="2"/>
  <c r="AN197" i="2"/>
  <c r="AN258" i="2" s="1"/>
  <c r="AN318" i="2"/>
  <c r="BH214" i="2"/>
  <c r="BH275" i="2" s="1"/>
  <c r="BH335" i="2"/>
  <c r="AZ214" i="2"/>
  <c r="AZ275" i="2" s="1"/>
  <c r="AZ335" i="2"/>
  <c r="BD215" i="2"/>
  <c r="BD276" i="2" s="1"/>
  <c r="BD336" i="2"/>
  <c r="BH234" i="2"/>
  <c r="BH295" i="2" s="1"/>
  <c r="BH355" i="2"/>
  <c r="AZ234" i="2"/>
  <c r="AZ295" i="2" s="1"/>
  <c r="AZ355" i="2"/>
  <c r="BC246" i="2"/>
  <c r="BC307" i="2" s="1"/>
  <c r="BC367" i="2"/>
  <c r="BB238" i="2"/>
  <c r="BB299" i="2" s="1"/>
  <c r="BB359" i="2"/>
  <c r="AL196" i="2"/>
  <c r="AL257" i="2" s="1"/>
  <c r="AL317" i="2"/>
  <c r="BE238" i="2"/>
  <c r="BE299" i="2" s="1"/>
  <c r="BE359" i="2"/>
  <c r="AU193" i="2"/>
  <c r="AU254" i="2" s="1"/>
  <c r="AU314" i="2"/>
  <c r="BA246" i="2"/>
  <c r="BA307" i="2" s="1"/>
  <c r="BA367" i="2"/>
  <c r="BE228" i="2"/>
  <c r="BE289" i="2" s="1"/>
  <c r="BE349" i="2"/>
  <c r="BF228" i="2"/>
  <c r="BF289" i="2" s="1"/>
  <c r="BF349" i="2"/>
  <c r="AT348" i="2"/>
  <c r="AS348" i="2"/>
  <c r="AU348" i="2"/>
  <c r="AQ231" i="2"/>
  <c r="AQ292" i="2" s="1"/>
  <c r="AQ352" i="2"/>
  <c r="BF345" i="2"/>
  <c r="BE345" i="2"/>
  <c r="AZ345" i="2"/>
  <c r="AY196" i="2"/>
  <c r="AY257" i="2" s="1"/>
  <c r="AY317" i="2"/>
  <c r="BG196" i="2"/>
  <c r="BG257" i="2" s="1"/>
  <c r="BG317" i="2"/>
  <c r="BC196" i="2"/>
  <c r="BC257" i="2" s="1"/>
  <c r="BC317" i="2"/>
  <c r="AM343" i="2"/>
  <c r="AR343" i="2"/>
  <c r="AN343" i="2"/>
  <c r="BG344" i="2"/>
  <c r="BB344" i="2"/>
  <c r="AZ344" i="2"/>
  <c r="BF340" i="2"/>
  <c r="AY340" i="2"/>
  <c r="BH340" i="2"/>
  <c r="BC240" i="2"/>
  <c r="BC301" i="2" s="1"/>
  <c r="BC361" i="2"/>
  <c r="BG240" i="2"/>
  <c r="BG301" i="2" s="1"/>
  <c r="BG361" i="2"/>
  <c r="AR241" i="2"/>
  <c r="AR302" i="2" s="1"/>
  <c r="AR362" i="2"/>
  <c r="AN241" i="2"/>
  <c r="AN302" i="2" s="1"/>
  <c r="AN362" i="2"/>
  <c r="AT205" i="2"/>
  <c r="AT266" i="2" s="1"/>
  <c r="AT326" i="2"/>
  <c r="AR205" i="2"/>
  <c r="AR266" i="2" s="1"/>
  <c r="AR326" i="2"/>
  <c r="AU205" i="2"/>
  <c r="AU266" i="2" s="1"/>
  <c r="AU326" i="2"/>
  <c r="BF232" i="2"/>
  <c r="BF293" i="2" s="1"/>
  <c r="BF353" i="2"/>
  <c r="AZ232" i="2"/>
  <c r="AZ293" i="2" s="1"/>
  <c r="AZ353" i="2"/>
  <c r="BB232" i="2"/>
  <c r="BB293" i="2" s="1"/>
  <c r="BB353" i="2"/>
  <c r="BD229" i="2"/>
  <c r="BD290" i="2" s="1"/>
  <c r="BD350" i="2"/>
  <c r="BF229" i="2"/>
  <c r="BF290" i="2" s="1"/>
  <c r="BF350" i="2"/>
  <c r="BH229" i="2"/>
  <c r="BH290" i="2" s="1"/>
  <c r="BH350" i="2"/>
  <c r="BC59" i="2"/>
  <c r="BF59" i="2"/>
  <c r="BH59" i="2"/>
  <c r="AQ194" i="2"/>
  <c r="AQ255" i="2" s="1"/>
  <c r="AQ315" i="2"/>
  <c r="AM194" i="2"/>
  <c r="AM255" i="2" s="1"/>
  <c r="AM315" i="2"/>
  <c r="AO194" i="2"/>
  <c r="AO255" i="2" s="1"/>
  <c r="AO315" i="2"/>
  <c r="AR244" i="2"/>
  <c r="AR305" i="2" s="1"/>
  <c r="AR365" i="2"/>
  <c r="AV244" i="2"/>
  <c r="AV305" i="2" s="1"/>
  <c r="AV365" i="2"/>
  <c r="AR197" i="2"/>
  <c r="AR258" i="2" s="1"/>
  <c r="AR318" i="2"/>
  <c r="AV197" i="2"/>
  <c r="AV258" i="2" s="1"/>
  <c r="AV318" i="2"/>
  <c r="AQ197" i="2"/>
  <c r="AQ258" i="2" s="1"/>
  <c r="AQ318" i="2"/>
  <c r="AX214" i="2"/>
  <c r="AX275" i="2" s="1"/>
  <c r="AX335" i="2"/>
  <c r="BF214" i="2"/>
  <c r="BF275" i="2" s="1"/>
  <c r="BF335" i="2"/>
  <c r="BB214" i="2"/>
  <c r="BB275" i="2" s="1"/>
  <c r="BB335" i="2"/>
  <c r="AX215" i="2"/>
  <c r="AX276" i="2" s="1"/>
  <c r="AX336" i="2"/>
  <c r="BF215" i="2"/>
  <c r="BF276" i="2" s="1"/>
  <c r="BF336" i="2"/>
  <c r="BB215" i="2"/>
  <c r="BB276" i="2" s="1"/>
  <c r="BB336" i="2"/>
  <c r="BF234" i="2"/>
  <c r="BF295" i="2" s="1"/>
  <c r="BF355" i="2"/>
  <c r="BB234" i="2"/>
  <c r="BB295" i="2" s="1"/>
  <c r="BB355" i="2"/>
  <c r="AR195" i="2"/>
  <c r="AR256" i="2" s="1"/>
  <c r="AR316" i="2"/>
  <c r="AS249" i="2"/>
  <c r="AS310" i="2" s="1"/>
  <c r="AS370" i="2"/>
  <c r="AO249" i="2"/>
  <c r="AO310" i="2" s="1"/>
  <c r="AO370" i="2"/>
  <c r="AP249" i="2"/>
  <c r="AP310" i="2" s="1"/>
  <c r="AP370" i="2"/>
  <c r="BE246" i="2"/>
  <c r="BE307" i="2" s="1"/>
  <c r="BE367" i="2"/>
  <c r="AT193" i="2"/>
  <c r="AT254" i="2" s="1"/>
  <c r="AT314" i="2"/>
  <c r="AS193" i="2"/>
  <c r="AS254" i="2" s="1"/>
  <c r="AS314" i="2"/>
  <c r="AO193" i="2"/>
  <c r="AO254" i="2" s="1"/>
  <c r="AO314" i="2"/>
  <c r="BF238" i="2"/>
  <c r="BF299" i="2" s="1"/>
  <c r="BF359" i="2"/>
  <c r="BH238" i="2"/>
  <c r="BH299" i="2" s="1"/>
  <c r="BH359" i="2"/>
  <c r="BG238" i="2"/>
  <c r="BG299" i="2" s="1"/>
  <c r="BG359" i="2"/>
  <c r="AV196" i="2"/>
  <c r="AV257" i="2" s="1"/>
  <c r="AV317" i="2"/>
  <c r="AQ196" i="2"/>
  <c r="AQ257" i="2" s="1"/>
  <c r="AQ317" i="2"/>
  <c r="AQ193" i="2"/>
  <c r="AQ254" i="2" s="1"/>
  <c r="AQ314" i="2"/>
  <c r="AU228" i="2"/>
  <c r="AU289" i="2" s="1"/>
  <c r="AU349" i="2"/>
  <c r="AT196" i="2"/>
  <c r="AT257" i="2" s="1"/>
  <c r="AT317" i="2"/>
  <c r="AL228" i="2"/>
  <c r="AL289" i="2" s="1"/>
  <c r="AL349" i="2"/>
  <c r="AW228" i="2"/>
  <c r="AW289" i="2" s="1"/>
  <c r="AW349" i="2"/>
  <c r="BG246" i="2"/>
  <c r="BG307" i="2" s="1"/>
  <c r="BG367" i="2"/>
  <c r="AP239" i="2"/>
  <c r="AP300" i="2" s="1"/>
  <c r="AP360" i="2"/>
  <c r="BA48" i="2"/>
  <c r="AY48" i="2"/>
  <c r="BI48" i="2"/>
  <c r="BB48" i="2"/>
  <c r="BC48" i="2"/>
  <c r="BG48" i="2"/>
  <c r="BD48" i="2"/>
  <c r="AX48" i="2"/>
  <c r="AZ48" i="2"/>
  <c r="AX19" i="2"/>
  <c r="AX320" i="2" s="1"/>
  <c r="AX13" i="2"/>
  <c r="BB13" i="2"/>
  <c r="BH13" i="2"/>
  <c r="BA13" i="2"/>
  <c r="AY13" i="2"/>
  <c r="BD13" i="2"/>
  <c r="BG13" i="2"/>
  <c r="BI13" i="2"/>
  <c r="BI314" i="2" s="1"/>
  <c r="BC13" i="2"/>
  <c r="BF13" i="2"/>
  <c r="BE13" i="2"/>
  <c r="AZ13" i="2"/>
  <c r="BB19" i="2"/>
  <c r="BB320" i="2" s="1"/>
  <c r="BD69" i="2"/>
  <c r="AW76" i="2"/>
  <c r="AW196" i="2" s="1"/>
  <c r="AW257" i="2" s="1"/>
  <c r="BH19" i="2"/>
  <c r="BH320" i="2" s="1"/>
  <c r="AW73" i="2"/>
  <c r="AW193" i="2" s="1"/>
  <c r="AW254" i="2" s="1"/>
  <c r="BI118" i="2"/>
  <c r="BI238" i="2" s="1"/>
  <c r="BI299" i="2" s="1"/>
  <c r="BF19" i="2"/>
  <c r="BF320" i="2" s="1"/>
  <c r="BI126" i="2"/>
  <c r="BI246" i="2" s="1"/>
  <c r="BI307" i="2" s="1"/>
  <c r="AY19" i="2"/>
  <c r="AY320" i="2" s="1"/>
  <c r="BI19" i="2"/>
  <c r="BI320" i="2" s="1"/>
  <c r="BD19" i="2"/>
  <c r="BD320" i="2" s="1"/>
  <c r="BG19" i="2"/>
  <c r="BG320" i="2" s="1"/>
  <c r="BC19" i="2"/>
  <c r="BC320" i="2" s="1"/>
  <c r="BA19" i="2"/>
  <c r="BA320" i="2" s="1"/>
  <c r="BE19" i="2"/>
  <c r="BE320" i="2" s="1"/>
  <c r="AZ19" i="2"/>
  <c r="AZ320" i="2" s="1"/>
  <c r="AX239" i="2"/>
  <c r="AX300" i="2" s="1"/>
  <c r="AL244" i="2"/>
  <c r="AL305" i="2" s="1"/>
  <c r="AW124" i="2"/>
  <c r="AW244" i="2" s="1"/>
  <c r="AW305" i="2" s="1"/>
  <c r="AY248" i="2"/>
  <c r="AY309" i="2" s="1"/>
  <c r="AK240" i="2"/>
  <c r="AK301" i="2" s="1"/>
  <c r="BC248" i="2"/>
  <c r="BC309" i="2" s="1"/>
  <c r="BB248" i="2"/>
  <c r="BB309" i="2" s="1"/>
  <c r="AU249" i="2"/>
  <c r="AU310" i="2" s="1"/>
  <c r="BE206" i="2"/>
  <c r="BE267" i="2" s="1"/>
  <c r="BD206" i="2"/>
  <c r="BD267" i="2" s="1"/>
  <c r="BA206" i="2"/>
  <c r="BA267" i="2" s="1"/>
  <c r="N210" i="2"/>
  <c r="N271" i="2" s="1"/>
  <c r="AX232" i="2"/>
  <c r="AX293" i="2" s="1"/>
  <c r="BI112" i="2"/>
  <c r="BI232" i="2" s="1"/>
  <c r="BI293" i="2" s="1"/>
  <c r="AM210" i="2"/>
  <c r="AM271" i="2" s="1"/>
  <c r="BH248" i="2"/>
  <c r="BH309" i="2" s="1"/>
  <c r="BG248" i="2"/>
  <c r="BG309" i="2" s="1"/>
  <c r="AS195" i="2"/>
  <c r="AS256" i="2" s="1"/>
  <c r="AO195" i="2"/>
  <c r="AO256" i="2" s="1"/>
  <c r="AU195" i="2"/>
  <c r="AU256" i="2" s="1"/>
  <c r="AY206" i="2"/>
  <c r="AY267" i="2" s="1"/>
  <c r="N209" i="2"/>
  <c r="N270" i="2" s="1"/>
  <c r="AM205" i="2"/>
  <c r="AM266" i="2" s="1"/>
  <c r="AM209" i="2"/>
  <c r="AM270" i="2" s="1"/>
  <c r="BE248" i="2"/>
  <c r="BE309" i="2" s="1"/>
  <c r="BA248" i="2"/>
  <c r="BA309" i="2" s="1"/>
  <c r="AX248" i="2"/>
  <c r="AX309" i="2" s="1"/>
  <c r="BI128" i="2"/>
  <c r="BI248" i="2" s="1"/>
  <c r="BI309" i="2" s="1"/>
  <c r="BG15" i="2"/>
  <c r="AP195" i="2"/>
  <c r="AP256" i="2" s="1"/>
  <c r="AM249" i="2"/>
  <c r="AM310" i="2" s="1"/>
  <c r="BG69" i="2"/>
  <c r="AT249" i="2"/>
  <c r="AT310" i="2" s="1"/>
  <c r="AK196" i="2"/>
  <c r="AK257" i="2" s="1"/>
  <c r="BI206" i="2"/>
  <c r="BI267" i="2" s="1"/>
  <c r="BC206" i="2"/>
  <c r="BC267" i="2" s="1"/>
  <c r="I219" i="2"/>
  <c r="I280" i="2" s="1"/>
  <c r="N206" i="2"/>
  <c r="N267" i="2" s="1"/>
  <c r="AX234" i="2"/>
  <c r="AX295" i="2" s="1"/>
  <c r="BI114" i="2"/>
  <c r="BI234" i="2" s="1"/>
  <c r="BI295" i="2" s="1"/>
  <c r="BD248" i="2"/>
  <c r="BD309" i="2" s="1"/>
  <c r="AZ206" i="2"/>
  <c r="AZ267" i="2" s="1"/>
  <c r="I218" i="2"/>
  <c r="I279" i="2" s="1"/>
  <c r="AL231" i="2"/>
  <c r="AL292" i="2" s="1"/>
  <c r="AW111" i="2"/>
  <c r="AW231" i="2" s="1"/>
  <c r="AW292" i="2" s="1"/>
  <c r="N207" i="2"/>
  <c r="N268" i="2" s="1"/>
  <c r="AX240" i="2"/>
  <c r="AX301" i="2" s="1"/>
  <c r="BI120" i="2"/>
  <c r="BI240" i="2" s="1"/>
  <c r="BI301" i="2" s="1"/>
  <c r="AW121" i="2"/>
  <c r="AW241" i="2" s="1"/>
  <c r="AW302" i="2" s="1"/>
  <c r="AL241" i="2"/>
  <c r="AL302" i="2" s="1"/>
  <c r="I217" i="2"/>
  <c r="I278" i="2" s="1"/>
  <c r="N205" i="2"/>
  <c r="N266" i="2" s="1"/>
  <c r="N208" i="2"/>
  <c r="N269" i="2" s="1"/>
  <c r="AM204" i="2"/>
  <c r="AM265" i="2" s="1"/>
  <c r="AM208" i="2"/>
  <c r="AM269" i="2" s="1"/>
  <c r="AK193" i="2"/>
  <c r="AK254" i="2" s="1"/>
  <c r="AN195" i="2"/>
  <c r="AN256" i="2" s="1"/>
  <c r="AV195" i="2"/>
  <c r="AV256" i="2" s="1"/>
  <c r="AQ195" i="2"/>
  <c r="AQ256" i="2" s="1"/>
  <c r="AM195" i="2"/>
  <c r="AM256" i="2" s="1"/>
  <c r="AW129" i="2"/>
  <c r="AW249" i="2" s="1"/>
  <c r="AW310" i="2" s="1"/>
  <c r="AL249" i="2"/>
  <c r="AL310" i="2" s="1"/>
  <c r="BF248" i="2"/>
  <c r="BF309" i="2" s="1"/>
  <c r="AK241" i="2"/>
  <c r="AK302" i="2" s="1"/>
  <c r="AM207" i="2"/>
  <c r="AM268" i="2" s="1"/>
  <c r="AX206" i="2"/>
  <c r="AX267" i="2" s="1"/>
  <c r="AK231" i="2"/>
  <c r="AK292" i="2" s="1"/>
  <c r="BH206" i="2"/>
  <c r="BH267" i="2" s="1"/>
  <c r="BF206" i="2"/>
  <c r="BF267" i="2" s="1"/>
  <c r="AM206" i="2"/>
  <c r="AM267" i="2" s="1"/>
  <c r="AZ69" i="2"/>
  <c r="AW75" i="2"/>
  <c r="BF69" i="2"/>
  <c r="BF370" i="2" s="1"/>
  <c r="BB69" i="2"/>
  <c r="BA69" i="2"/>
  <c r="BA370" i="2" s="1"/>
  <c r="AY69" i="2"/>
  <c r="AY370" i="2" s="1"/>
  <c r="BE69" i="2"/>
  <c r="BE370" i="2" s="1"/>
  <c r="BH69" i="2"/>
  <c r="BH370" i="2" s="1"/>
  <c r="BC69" i="2"/>
  <c r="BC370" i="2" s="1"/>
  <c r="BI69" i="2"/>
  <c r="BI370" i="2" s="1"/>
  <c r="AZ15" i="2"/>
  <c r="AZ316" i="2" s="1"/>
  <c r="BF15" i="2"/>
  <c r="BF316" i="2" s="1"/>
  <c r="BB15" i="2"/>
  <c r="BB316" i="2" s="1"/>
  <c r="AX15" i="2"/>
  <c r="AX316" i="2" s="1"/>
  <c r="BI15" i="2"/>
  <c r="BI316" i="2" s="1"/>
  <c r="BC15" i="2"/>
  <c r="BC316" i="2" s="1"/>
  <c r="BH15" i="2"/>
  <c r="BH316" i="2" s="1"/>
  <c r="BD15" i="2"/>
  <c r="BD316" i="2" s="1"/>
  <c r="AY15" i="2"/>
  <c r="AY316" i="2" s="1"/>
  <c r="BE15" i="2"/>
  <c r="BE316" i="2" s="1"/>
  <c r="BA15" i="2"/>
  <c r="BA316" i="2" s="1"/>
  <c r="AA371" i="2"/>
  <c r="E52" i="7"/>
  <c r="AI371" i="2"/>
  <c r="AU70" i="2"/>
  <c r="AC371" i="2"/>
  <c r="AE371" i="2"/>
  <c r="AO70" i="2"/>
  <c r="AQ70" i="2"/>
  <c r="AT70" i="2"/>
  <c r="AM70" i="2"/>
  <c r="AK371" i="2"/>
  <c r="N212" i="3"/>
  <c r="T201" i="3"/>
  <c r="AJ371" i="2"/>
  <c r="AD371" i="2"/>
  <c r="T155" i="3"/>
  <c r="AB371" i="2"/>
  <c r="B7" i="3"/>
  <c r="D7" i="3" s="1"/>
  <c r="D9" i="3" s="1"/>
  <c r="AS70" i="2"/>
  <c r="H212" i="3"/>
  <c r="L6" i="11"/>
  <c r="U50" i="4"/>
  <c r="U39" i="4" s="1"/>
  <c r="V31" i="4"/>
  <c r="AW77" i="2"/>
  <c r="BG17" i="2"/>
  <c r="AY17" i="2"/>
  <c r="BH17" i="2"/>
  <c r="AX17" i="2"/>
  <c r="BF17" i="2"/>
  <c r="BE17" i="2"/>
  <c r="BI17" i="2"/>
  <c r="BI318" i="2" s="1"/>
  <c r="AZ17" i="2"/>
  <c r="BD17" i="2"/>
  <c r="BA17" i="2"/>
  <c r="BC17" i="2"/>
  <c r="BB17" i="2"/>
  <c r="N36" i="4"/>
  <c r="N140" i="2"/>
  <c r="N139" i="2"/>
  <c r="N138" i="2"/>
  <c r="N198" i="2" s="1"/>
  <c r="N259" i="2" s="1"/>
  <c r="N144" i="2"/>
  <c r="N57" i="4"/>
  <c r="K11" i="7"/>
  <c r="AG371" i="2"/>
  <c r="AW74" i="2"/>
  <c r="U36" i="4"/>
  <c r="U144" i="2"/>
  <c r="U138" i="2"/>
  <c r="U198" i="2" s="1"/>
  <c r="U259" i="2" s="1"/>
  <c r="U140" i="2"/>
  <c r="U139" i="2"/>
  <c r="B13" i="3"/>
  <c r="V36" i="4"/>
  <c r="V140" i="2"/>
  <c r="V139" i="2"/>
  <c r="V144" i="2"/>
  <c r="V138" i="2"/>
  <c r="V198" i="2" s="1"/>
  <c r="V259" i="2" s="1"/>
  <c r="T196" i="3"/>
  <c r="BC18" i="2"/>
  <c r="BC319" i="2" s="1"/>
  <c r="BD18" i="2"/>
  <c r="BD319" i="2" s="1"/>
  <c r="BF18" i="2"/>
  <c r="BF319" i="2" s="1"/>
  <c r="BE18" i="2"/>
  <c r="BE319" i="2" s="1"/>
  <c r="BB18" i="2"/>
  <c r="BB319" i="2" s="1"/>
  <c r="BG18" i="2"/>
  <c r="BG319" i="2" s="1"/>
  <c r="AX18" i="2"/>
  <c r="AX319" i="2" s="1"/>
  <c r="BH18" i="2"/>
  <c r="BH319" i="2" s="1"/>
  <c r="BA18" i="2"/>
  <c r="BA319" i="2" s="1"/>
  <c r="AY18" i="2"/>
  <c r="AY319" i="2" s="1"/>
  <c r="BI18" i="2"/>
  <c r="BI319" i="2" s="1"/>
  <c r="AZ18" i="2"/>
  <c r="AZ319" i="2" s="1"/>
  <c r="Y36" i="4"/>
  <c r="Y140" i="2"/>
  <c r="Y139" i="2"/>
  <c r="Y138" i="2"/>
  <c r="Y198" i="2" s="1"/>
  <c r="Y259" i="2" s="1"/>
  <c r="Y144" i="2"/>
  <c r="T36" i="4"/>
  <c r="T144" i="2"/>
  <c r="T138" i="2"/>
  <c r="T198" i="2" s="1"/>
  <c r="T259" i="2" s="1"/>
  <c r="T139" i="2"/>
  <c r="T140" i="2"/>
  <c r="B11" i="7"/>
  <c r="B10" i="7" s="1"/>
  <c r="B40" i="4"/>
  <c r="F28" i="4"/>
  <c r="E29" i="4"/>
  <c r="BE14" i="2"/>
  <c r="BD14" i="2"/>
  <c r="BC14" i="2"/>
  <c r="BF14" i="2"/>
  <c r="AX14" i="2"/>
  <c r="AZ14" i="2"/>
  <c r="AY14" i="2"/>
  <c r="BH14" i="2"/>
  <c r="BB14" i="2"/>
  <c r="BI14" i="2"/>
  <c r="BI315" i="2" s="1"/>
  <c r="BA14" i="2"/>
  <c r="BG14" i="2"/>
  <c r="G212" i="3"/>
  <c r="BD47" i="2"/>
  <c r="BC47" i="2"/>
  <c r="BE47" i="2"/>
  <c r="BG47" i="2"/>
  <c r="BA47" i="2"/>
  <c r="BF47" i="2"/>
  <c r="BB47" i="2"/>
  <c r="BH47" i="2"/>
  <c r="BI47" i="2"/>
  <c r="AX47" i="2"/>
  <c r="AZ47" i="2"/>
  <c r="AY47" i="2"/>
  <c r="W36" i="4"/>
  <c r="W140" i="2"/>
  <c r="W139" i="2"/>
  <c r="W144" i="2"/>
  <c r="W138" i="2"/>
  <c r="W198" i="2" s="1"/>
  <c r="W259" i="2" s="1"/>
  <c r="R36" i="4"/>
  <c r="R144" i="2"/>
  <c r="R138" i="2"/>
  <c r="R198" i="2" s="1"/>
  <c r="R259" i="2" s="1"/>
  <c r="R140" i="2"/>
  <c r="R139" i="2"/>
  <c r="AK130" i="2"/>
  <c r="T197" i="3"/>
  <c r="Y18" i="11"/>
  <c r="Z17" i="11"/>
  <c r="K12" i="11"/>
  <c r="K20" i="11" s="1"/>
  <c r="E53" i="4" s="1"/>
  <c r="Q36" i="4"/>
  <c r="Q140" i="2"/>
  <c r="Q139" i="2"/>
  <c r="Q144" i="2"/>
  <c r="Q138" i="2"/>
  <c r="Q198" i="2" s="1"/>
  <c r="Q259" i="2" s="1"/>
  <c r="B190" i="2"/>
  <c r="BC25" i="2"/>
  <c r="BD25" i="2"/>
  <c r="BB25" i="2"/>
  <c r="BA25" i="2"/>
  <c r="AZ25" i="2"/>
  <c r="BE25" i="2"/>
  <c r="BI25" i="2"/>
  <c r="BF25" i="2"/>
  <c r="BG25" i="2"/>
  <c r="BH25" i="2"/>
  <c r="AX25" i="2"/>
  <c r="AY25" i="2"/>
  <c r="N20" i="6"/>
  <c r="L21" i="6" s="1"/>
  <c r="C8" i="2"/>
  <c r="G16" i="4"/>
  <c r="F17" i="4"/>
  <c r="AW70" i="2"/>
  <c r="X36" i="4"/>
  <c r="X140" i="2"/>
  <c r="X139" i="2"/>
  <c r="X144" i="2"/>
  <c r="X138" i="2"/>
  <c r="X198" i="2" s="1"/>
  <c r="X259" i="2" s="1"/>
  <c r="R4" i="5"/>
  <c r="Q10" i="5"/>
  <c r="Q5" i="5"/>
  <c r="BD42" i="2"/>
  <c r="BE42" i="2"/>
  <c r="BC42" i="2"/>
  <c r="BB42" i="2"/>
  <c r="AZ42" i="2"/>
  <c r="BA42" i="2"/>
  <c r="BF42" i="2"/>
  <c r="AX42" i="2"/>
  <c r="BI42" i="2"/>
  <c r="BH42" i="2"/>
  <c r="BG42" i="2"/>
  <c r="AY42" i="2"/>
  <c r="J158" i="2"/>
  <c r="J159" i="2"/>
  <c r="J157" i="2"/>
  <c r="J217" i="2" s="1"/>
  <c r="J278" i="2" s="1"/>
  <c r="BD61" i="2"/>
  <c r="BC61" i="2"/>
  <c r="BB61" i="2"/>
  <c r="BE61" i="2"/>
  <c r="BI61" i="2"/>
  <c r="BI362" i="2" s="1"/>
  <c r="BF61" i="2"/>
  <c r="BH61" i="2"/>
  <c r="BG61" i="2"/>
  <c r="AX61" i="2"/>
  <c r="AX362" i="2" s="1"/>
  <c r="BA61" i="2"/>
  <c r="AZ61" i="2"/>
  <c r="AY61" i="2"/>
  <c r="H47" i="7"/>
  <c r="D3" i="2"/>
  <c r="C51" i="4"/>
  <c r="C55" i="4" s="1"/>
  <c r="C58" i="4"/>
  <c r="C60" i="4" s="1"/>
  <c r="B212" i="3"/>
  <c r="AV70" i="2"/>
  <c r="C212" i="3"/>
  <c r="BI76" i="2"/>
  <c r="P36" i="4"/>
  <c r="P140" i="2"/>
  <c r="P139" i="2"/>
  <c r="P138" i="2"/>
  <c r="P198" i="2" s="1"/>
  <c r="P259" i="2" s="1"/>
  <c r="P144" i="2"/>
  <c r="P57" i="4"/>
  <c r="AL70" i="2"/>
  <c r="Z371" i="2"/>
  <c r="AH371" i="2"/>
  <c r="AP70" i="2"/>
  <c r="S36" i="4"/>
  <c r="D49" i="4"/>
  <c r="D38" i="4"/>
  <c r="D40" i="4" s="1"/>
  <c r="AF371" i="2"/>
  <c r="AR70" i="2"/>
  <c r="E11" i="7"/>
  <c r="AN70" i="2"/>
  <c r="O36" i="4"/>
  <c r="O140" i="2"/>
  <c r="O139" i="2"/>
  <c r="O138" i="2"/>
  <c r="O198" i="2" s="1"/>
  <c r="O259" i="2" s="1"/>
  <c r="O144" i="2"/>
  <c r="O57" i="4"/>
  <c r="C40" i="4"/>
  <c r="BF64" i="2"/>
  <c r="AX64" i="2"/>
  <c r="AX365" i="2" s="1"/>
  <c r="BE64" i="2"/>
  <c r="BD64" i="2"/>
  <c r="BG64" i="2"/>
  <c r="AY64" i="2"/>
  <c r="BH64" i="2"/>
  <c r="BI64" i="2"/>
  <c r="BI365" i="2" s="1"/>
  <c r="AZ64" i="2"/>
  <c r="BC64" i="2"/>
  <c r="BB64" i="2"/>
  <c r="BA64" i="2"/>
  <c r="B12" i="3"/>
  <c r="B9" i="3" l="1"/>
  <c r="S140" i="2"/>
  <c r="E23" i="7"/>
  <c r="AX249" i="2"/>
  <c r="AX310" i="2" s="1"/>
  <c r="S138" i="2"/>
  <c r="S198" i="2" s="1"/>
  <c r="S259" i="2" s="1"/>
  <c r="E161" i="2"/>
  <c r="E221" i="2" s="1"/>
  <c r="E282" i="2" s="1"/>
  <c r="E160" i="2"/>
  <c r="E220" i="2" s="1"/>
  <c r="E281" i="2" s="1"/>
  <c r="E157" i="2"/>
  <c r="E217" i="2" s="1"/>
  <c r="E278" i="2" s="1"/>
  <c r="E159" i="2"/>
  <c r="E219" i="2" s="1"/>
  <c r="E280" i="2" s="1"/>
  <c r="E158" i="2"/>
  <c r="E218" i="2" s="1"/>
  <c r="E279" i="2" s="1"/>
  <c r="AD5" i="11"/>
  <c r="AC6" i="11"/>
  <c r="D162" i="2"/>
  <c r="D222" i="2" s="1"/>
  <c r="D283" i="2" s="1"/>
  <c r="D167" i="2"/>
  <c r="D227" i="2" s="1"/>
  <c r="D288" i="2" s="1"/>
  <c r="D163" i="2"/>
  <c r="D223" i="2" s="1"/>
  <c r="D284" i="2" s="1"/>
  <c r="S139" i="2"/>
  <c r="D161" i="2"/>
  <c r="D221" i="2" s="1"/>
  <c r="D282" i="2" s="1"/>
  <c r="D160" i="2"/>
  <c r="D220" i="2" s="1"/>
  <c r="D281" i="2" s="1"/>
  <c r="D158" i="2"/>
  <c r="D218" i="2" s="1"/>
  <c r="D279" i="2" s="1"/>
  <c r="D157" i="2"/>
  <c r="D217" i="2" s="1"/>
  <c r="D278" i="2" s="1"/>
  <c r="D159" i="2"/>
  <c r="D219" i="2" s="1"/>
  <c r="D280" i="2" s="1"/>
  <c r="BE244" i="2"/>
  <c r="BE305" i="2" s="1"/>
  <c r="BE365" i="2"/>
  <c r="AZ241" i="2"/>
  <c r="AZ302" i="2" s="1"/>
  <c r="AZ362" i="2"/>
  <c r="BB241" i="2"/>
  <c r="BB302" i="2" s="1"/>
  <c r="BB362" i="2"/>
  <c r="BA343" i="2"/>
  <c r="BE343" i="2"/>
  <c r="AX205" i="2"/>
  <c r="AX266" i="2" s="1"/>
  <c r="AX326" i="2"/>
  <c r="BI205" i="2"/>
  <c r="BI266" i="2" s="1"/>
  <c r="BI326" i="2"/>
  <c r="BB205" i="2"/>
  <c r="BB266" i="2" s="1"/>
  <c r="BB326" i="2"/>
  <c r="BG348" i="2"/>
  <c r="AX194" i="2"/>
  <c r="AX255" i="2" s="1"/>
  <c r="AX315" i="2"/>
  <c r="BC197" i="2"/>
  <c r="BC258" i="2" s="1"/>
  <c r="BC318" i="2"/>
  <c r="BA193" i="2"/>
  <c r="BA254" i="2" s="1"/>
  <c r="BA314" i="2"/>
  <c r="BB239" i="2"/>
  <c r="BB300" i="2" s="1"/>
  <c r="BB360" i="2"/>
  <c r="BC244" i="2"/>
  <c r="BC305" i="2" s="1"/>
  <c r="BC365" i="2"/>
  <c r="AY244" i="2"/>
  <c r="AY305" i="2" s="1"/>
  <c r="AY365" i="2"/>
  <c r="BA241" i="2"/>
  <c r="BA302" i="2" s="1"/>
  <c r="BA362" i="2"/>
  <c r="BF241" i="2"/>
  <c r="BF302" i="2" s="1"/>
  <c r="BF362" i="2"/>
  <c r="BC241" i="2"/>
  <c r="BC302" i="2" s="1"/>
  <c r="BC362" i="2"/>
  <c r="BI343" i="2"/>
  <c r="AZ343" i="2"/>
  <c r="BD343" i="2"/>
  <c r="BH205" i="2"/>
  <c r="BH266" i="2" s="1"/>
  <c r="BH326" i="2"/>
  <c r="BE205" i="2"/>
  <c r="BE266" i="2" s="1"/>
  <c r="BE326" i="2"/>
  <c r="BD205" i="2"/>
  <c r="BD266" i="2" s="1"/>
  <c r="BD326" i="2"/>
  <c r="AZ348" i="2"/>
  <c r="BB348" i="2"/>
  <c r="BE348" i="2"/>
  <c r="BG194" i="2"/>
  <c r="BG255" i="2" s="1"/>
  <c r="BG315" i="2"/>
  <c r="BH194" i="2"/>
  <c r="BH255" i="2" s="1"/>
  <c r="BH315" i="2"/>
  <c r="BF194" i="2"/>
  <c r="BF255" i="2" s="1"/>
  <c r="BF315" i="2"/>
  <c r="BA197" i="2"/>
  <c r="BA258" i="2" s="1"/>
  <c r="BA318" i="2"/>
  <c r="BE197" i="2"/>
  <c r="BE258" i="2" s="1"/>
  <c r="BE318" i="2"/>
  <c r="AY197" i="2"/>
  <c r="AY258" i="2" s="1"/>
  <c r="AY318" i="2"/>
  <c r="BE193" i="2"/>
  <c r="BE254" i="2" s="1"/>
  <c r="BE314" i="2"/>
  <c r="BG193" i="2"/>
  <c r="BG254" i="2" s="1"/>
  <c r="BG314" i="2"/>
  <c r="BH193" i="2"/>
  <c r="BH254" i="2" s="1"/>
  <c r="BH314" i="2"/>
  <c r="AZ228" i="2"/>
  <c r="AZ289" i="2" s="1"/>
  <c r="AZ349" i="2"/>
  <c r="BC228" i="2"/>
  <c r="BC289" i="2" s="1"/>
  <c r="BC349" i="2"/>
  <c r="BA228" i="2"/>
  <c r="BA289" i="2" s="1"/>
  <c r="BA349" i="2"/>
  <c r="BD239" i="2"/>
  <c r="BD300" i="2" s="1"/>
  <c r="BD360" i="2"/>
  <c r="BB194" i="2"/>
  <c r="BB255" i="2" s="1"/>
  <c r="BB315" i="2"/>
  <c r="AY228" i="2"/>
  <c r="AY289" i="2" s="1"/>
  <c r="AY349" i="2"/>
  <c r="BC239" i="2"/>
  <c r="BC300" i="2" s="1"/>
  <c r="BC360" i="2"/>
  <c r="AZ244" i="2"/>
  <c r="AZ305" i="2" s="1"/>
  <c r="AZ365" i="2"/>
  <c r="BG244" i="2"/>
  <c r="BG305" i="2" s="1"/>
  <c r="BG365" i="2"/>
  <c r="BF244" i="2"/>
  <c r="BF305" i="2" s="1"/>
  <c r="BF365" i="2"/>
  <c r="BD241" i="2"/>
  <c r="BD302" i="2" s="1"/>
  <c r="BD362" i="2"/>
  <c r="AY343" i="2"/>
  <c r="AX343" i="2"/>
  <c r="BB343" i="2"/>
  <c r="BG205" i="2"/>
  <c r="BG266" i="2" s="1"/>
  <c r="BG326" i="2"/>
  <c r="AZ205" i="2"/>
  <c r="AZ266" i="2" s="1"/>
  <c r="AZ326" i="2"/>
  <c r="BC205" i="2"/>
  <c r="BC266" i="2" s="1"/>
  <c r="BC326" i="2"/>
  <c r="AX348" i="2"/>
  <c r="BF348" i="2"/>
  <c r="BC348" i="2"/>
  <c r="BA194" i="2"/>
  <c r="BA255" i="2" s="1"/>
  <c r="BA315" i="2"/>
  <c r="AY194" i="2"/>
  <c r="AY255" i="2" s="1"/>
  <c r="AY315" i="2"/>
  <c r="BC194" i="2"/>
  <c r="BC255" i="2" s="1"/>
  <c r="BC315" i="2"/>
  <c r="BD197" i="2"/>
  <c r="BD258" i="2" s="1"/>
  <c r="BD318" i="2"/>
  <c r="BF197" i="2"/>
  <c r="BF258" i="2" s="1"/>
  <c r="BF318" i="2"/>
  <c r="BG197" i="2"/>
  <c r="BG258" i="2" s="1"/>
  <c r="BG318" i="2"/>
  <c r="BG195" i="2"/>
  <c r="BG256" i="2" s="1"/>
  <c r="BG316" i="2"/>
  <c r="BI119" i="2"/>
  <c r="BI239" i="2" s="1"/>
  <c r="BI300" i="2" s="1"/>
  <c r="BD249" i="2"/>
  <c r="BD310" i="2" s="1"/>
  <c r="BD370" i="2"/>
  <c r="BF193" i="2"/>
  <c r="BF254" i="2" s="1"/>
  <c r="BF314" i="2"/>
  <c r="BD193" i="2"/>
  <c r="BD254" i="2" s="1"/>
  <c r="BD314" i="2"/>
  <c r="BB193" i="2"/>
  <c r="BB254" i="2" s="1"/>
  <c r="BB314" i="2"/>
  <c r="AX228" i="2"/>
  <c r="AX289" i="2" s="1"/>
  <c r="AX349" i="2"/>
  <c r="BB228" i="2"/>
  <c r="BB289" i="2" s="1"/>
  <c r="BB349" i="2"/>
  <c r="BH239" i="2"/>
  <c r="BH300" i="2" s="1"/>
  <c r="BH360" i="2"/>
  <c r="AZ239" i="2"/>
  <c r="AZ300" i="2" s="1"/>
  <c r="AZ360" i="2"/>
  <c r="BB244" i="2"/>
  <c r="BB305" i="2" s="1"/>
  <c r="BB365" i="2"/>
  <c r="BH244" i="2"/>
  <c r="BH305" i="2" s="1"/>
  <c r="BH365" i="2"/>
  <c r="BH241" i="2"/>
  <c r="BH302" i="2" s="1"/>
  <c r="BH362" i="2"/>
  <c r="BH343" i="2"/>
  <c r="AY348" i="2"/>
  <c r="BH348" i="2"/>
  <c r="BE194" i="2"/>
  <c r="BE255" i="2" s="1"/>
  <c r="BE315" i="2"/>
  <c r="BH197" i="2"/>
  <c r="BH258" i="2" s="1"/>
  <c r="BH318" i="2"/>
  <c r="BB249" i="2"/>
  <c r="BB310" i="2" s="1"/>
  <c r="BB370" i="2"/>
  <c r="AZ193" i="2"/>
  <c r="AZ254" i="2" s="1"/>
  <c r="AZ314" i="2"/>
  <c r="BG228" i="2"/>
  <c r="BG289" i="2" s="1"/>
  <c r="BG349" i="2"/>
  <c r="BA244" i="2"/>
  <c r="BA305" i="2" s="1"/>
  <c r="BA365" i="2"/>
  <c r="BD244" i="2"/>
  <c r="BD305" i="2" s="1"/>
  <c r="BD365" i="2"/>
  <c r="AY241" i="2"/>
  <c r="AY302" i="2" s="1"/>
  <c r="AY362" i="2"/>
  <c r="BG241" i="2"/>
  <c r="BG302" i="2" s="1"/>
  <c r="BG362" i="2"/>
  <c r="BE241" i="2"/>
  <c r="BE302" i="2" s="1"/>
  <c r="BE362" i="2"/>
  <c r="BG343" i="2"/>
  <c r="BF343" i="2"/>
  <c r="BC343" i="2"/>
  <c r="AY205" i="2"/>
  <c r="AY266" i="2" s="1"/>
  <c r="AY326" i="2"/>
  <c r="BF205" i="2"/>
  <c r="BF266" i="2" s="1"/>
  <c r="BF326" i="2"/>
  <c r="BA205" i="2"/>
  <c r="BA266" i="2" s="1"/>
  <c r="BA326" i="2"/>
  <c r="BI348" i="2"/>
  <c r="BA348" i="2"/>
  <c r="BD348" i="2"/>
  <c r="AZ194" i="2"/>
  <c r="AZ255" i="2" s="1"/>
  <c r="AZ315" i="2"/>
  <c r="BD194" i="2"/>
  <c r="BD255" i="2" s="1"/>
  <c r="BD315" i="2"/>
  <c r="BB197" i="2"/>
  <c r="BB258" i="2" s="1"/>
  <c r="BB318" i="2"/>
  <c r="AZ197" i="2"/>
  <c r="AZ258" i="2" s="1"/>
  <c r="AZ318" i="2"/>
  <c r="AX197" i="2"/>
  <c r="AX258" i="2" s="1"/>
  <c r="AX318" i="2"/>
  <c r="AZ249" i="2"/>
  <c r="AZ310" i="2" s="1"/>
  <c r="AZ370" i="2"/>
  <c r="BG249" i="2"/>
  <c r="BG310" i="2" s="1"/>
  <c r="BG370" i="2"/>
  <c r="BC193" i="2"/>
  <c r="BC254" i="2" s="1"/>
  <c r="BC314" i="2"/>
  <c r="AY193" i="2"/>
  <c r="AY254" i="2" s="1"/>
  <c r="AY314" i="2"/>
  <c r="AX193" i="2"/>
  <c r="AX254" i="2" s="1"/>
  <c r="AX314" i="2"/>
  <c r="BD228" i="2"/>
  <c r="BD289" i="2" s="1"/>
  <c r="BD349" i="2"/>
  <c r="BI228" i="2"/>
  <c r="BI289" i="2" s="1"/>
  <c r="BI349" i="2"/>
  <c r="BF239" i="2"/>
  <c r="BF300" i="2" s="1"/>
  <c r="BF360" i="2"/>
  <c r="BG239" i="2"/>
  <c r="BG300" i="2" s="1"/>
  <c r="BG360" i="2"/>
  <c r="BI73" i="2"/>
  <c r="BI193" i="2" s="1"/>
  <c r="BI254" i="2" s="1"/>
  <c r="BI129" i="2"/>
  <c r="BI249" i="2" s="1"/>
  <c r="BI310" i="2" s="1"/>
  <c r="P200" i="2"/>
  <c r="P261" i="2" s="1"/>
  <c r="BI121" i="2"/>
  <c r="BI241" i="2" s="1"/>
  <c r="BI302" i="2" s="1"/>
  <c r="AX241" i="2"/>
  <c r="AX302" i="2" s="1"/>
  <c r="Q199" i="2"/>
  <c r="Q260" i="2" s="1"/>
  <c r="Y199" i="2"/>
  <c r="Y260" i="2" s="1"/>
  <c r="N200" i="2"/>
  <c r="N261" i="2" s="1"/>
  <c r="BE195" i="2"/>
  <c r="BE256" i="2" s="1"/>
  <c r="BH249" i="2"/>
  <c r="BH310" i="2" s="1"/>
  <c r="BI196" i="2"/>
  <c r="BI257" i="2" s="1"/>
  <c r="AX244" i="2"/>
  <c r="AX305" i="2" s="1"/>
  <c r="BI124" i="2"/>
  <c r="BI244" i="2" s="1"/>
  <c r="BI305" i="2" s="1"/>
  <c r="S204" i="2"/>
  <c r="S265" i="2" s="1"/>
  <c r="P204" i="2"/>
  <c r="P265" i="2" s="1"/>
  <c r="Q200" i="2"/>
  <c r="Q261" i="2" s="1"/>
  <c r="R204" i="2"/>
  <c r="R265" i="2" s="1"/>
  <c r="T200" i="2"/>
  <c r="T261" i="2" s="1"/>
  <c r="V204" i="2"/>
  <c r="V265" i="2" s="1"/>
  <c r="N204" i="2"/>
  <c r="N265" i="2" s="1"/>
  <c r="BH195" i="2"/>
  <c r="BH256" i="2" s="1"/>
  <c r="AX195" i="2"/>
  <c r="AX256" i="2" s="1"/>
  <c r="AZ195" i="2"/>
  <c r="AZ256" i="2" s="1"/>
  <c r="BE249" i="2"/>
  <c r="BE310" i="2" s="1"/>
  <c r="BA249" i="2"/>
  <c r="BA310" i="2" s="1"/>
  <c r="BF249" i="2"/>
  <c r="BF310" i="2" s="1"/>
  <c r="AW197" i="2"/>
  <c r="AW258" i="2" s="1"/>
  <c r="O199" i="2"/>
  <c r="O260" i="2" s="1"/>
  <c r="S199" i="2"/>
  <c r="S260" i="2" s="1"/>
  <c r="J219" i="2"/>
  <c r="J280" i="2" s="1"/>
  <c r="X204" i="2"/>
  <c r="X265" i="2" s="1"/>
  <c r="R199" i="2"/>
  <c r="R260" i="2" s="1"/>
  <c r="W199" i="2"/>
  <c r="W260" i="2" s="1"/>
  <c r="T199" i="2"/>
  <c r="T260" i="2" s="1"/>
  <c r="Y204" i="2"/>
  <c r="Y265" i="2" s="1"/>
  <c r="V199" i="2"/>
  <c r="V260" i="2" s="1"/>
  <c r="U204" i="2"/>
  <c r="U265" i="2" s="1"/>
  <c r="BB195" i="2"/>
  <c r="BB256" i="2" s="1"/>
  <c r="AW195" i="2"/>
  <c r="AW256" i="2" s="1"/>
  <c r="O204" i="2"/>
  <c r="O265" i="2" s="1"/>
  <c r="X200" i="2"/>
  <c r="X261" i="2" s="1"/>
  <c r="T204" i="2"/>
  <c r="T265" i="2" s="1"/>
  <c r="U200" i="2"/>
  <c r="U261" i="2" s="1"/>
  <c r="BD195" i="2"/>
  <c r="BD256" i="2" s="1"/>
  <c r="BF195" i="2"/>
  <c r="BF256" i="2" s="1"/>
  <c r="AY249" i="2"/>
  <c r="AY310" i="2" s="1"/>
  <c r="W204" i="2"/>
  <c r="W265" i="2" s="1"/>
  <c r="Y200" i="2"/>
  <c r="Y261" i="2" s="1"/>
  <c r="O200" i="2"/>
  <c r="O261" i="2" s="1"/>
  <c r="S200" i="2"/>
  <c r="S261" i="2" s="1"/>
  <c r="P199" i="2"/>
  <c r="P260" i="2" s="1"/>
  <c r="J218" i="2"/>
  <c r="J279" i="2" s="1"/>
  <c r="X199" i="2"/>
  <c r="X260" i="2" s="1"/>
  <c r="Q204" i="2"/>
  <c r="Q265" i="2" s="1"/>
  <c r="R200" i="2"/>
  <c r="R261" i="2" s="1"/>
  <c r="W200" i="2"/>
  <c r="W261" i="2" s="1"/>
  <c r="V200" i="2"/>
  <c r="V261" i="2" s="1"/>
  <c r="U199" i="2"/>
  <c r="U260" i="2" s="1"/>
  <c r="N199" i="2"/>
  <c r="N260" i="2" s="1"/>
  <c r="BA195" i="2"/>
  <c r="BA256" i="2" s="1"/>
  <c r="AY195" i="2"/>
  <c r="AY256" i="2" s="1"/>
  <c r="BC195" i="2"/>
  <c r="BC256" i="2" s="1"/>
  <c r="BC249" i="2"/>
  <c r="BC310" i="2" s="1"/>
  <c r="AW194" i="2"/>
  <c r="AW255" i="2" s="1"/>
  <c r="BI75" i="2"/>
  <c r="AV371" i="2"/>
  <c r="AQ371" i="2"/>
  <c r="AN371" i="2"/>
  <c r="AM371" i="2"/>
  <c r="AP371" i="2"/>
  <c r="BD70" i="2"/>
  <c r="AW371" i="2"/>
  <c r="AS371" i="2"/>
  <c r="AT371" i="2"/>
  <c r="AX70" i="2"/>
  <c r="AU371" i="2"/>
  <c r="BA70" i="2"/>
  <c r="AY70" i="2"/>
  <c r="BF70" i="2"/>
  <c r="AR371" i="2"/>
  <c r="AO371" i="2"/>
  <c r="T212" i="3"/>
  <c r="AL371" i="2"/>
  <c r="BI77" i="2"/>
  <c r="BI197" i="2" s="1"/>
  <c r="BI258" i="2" s="1"/>
  <c r="V50" i="4"/>
  <c r="V39" i="4" s="1"/>
  <c r="W31" i="4"/>
  <c r="M6" i="11"/>
  <c r="H52" i="7"/>
  <c r="D8" i="2"/>
  <c r="C190" i="2"/>
  <c r="M21" i="6"/>
  <c r="AB47" i="4" s="1"/>
  <c r="AJ47" i="4"/>
  <c r="BI74" i="2"/>
  <c r="BI194" i="2" s="1"/>
  <c r="BI255" i="2" s="1"/>
  <c r="G17" i="4"/>
  <c r="H16" i="4"/>
  <c r="E12" i="7"/>
  <c r="K47" i="7"/>
  <c r="E3" i="2"/>
  <c r="S4" i="5"/>
  <c r="R10" i="5"/>
  <c r="R5" i="5"/>
  <c r="AA17" i="11"/>
  <c r="Z18" i="11"/>
  <c r="AW130" i="2"/>
  <c r="B311" i="2"/>
  <c r="B250" i="2"/>
  <c r="D58" i="4"/>
  <c r="D60" i="4" s="1"/>
  <c r="D51" i="4"/>
  <c r="D55" i="4" s="1"/>
  <c r="D4" i="2"/>
  <c r="H48" i="7"/>
  <c r="BH70" i="2"/>
  <c r="AZ70" i="2"/>
  <c r="E49" i="4"/>
  <c r="E38" i="4"/>
  <c r="E40" i="4" s="1"/>
  <c r="BG70" i="2"/>
  <c r="BE70" i="2"/>
  <c r="BI70" i="2"/>
  <c r="L12" i="11"/>
  <c r="L20" i="11" s="1"/>
  <c r="F53" i="4" s="1"/>
  <c r="BB70" i="2"/>
  <c r="BC70" i="2"/>
  <c r="F29" i="4"/>
  <c r="G28" i="4"/>
  <c r="B11" i="3"/>
  <c r="AG47" i="4" l="1"/>
  <c r="N21" i="6"/>
  <c r="L22" i="6" s="1"/>
  <c r="F160" i="2"/>
  <c r="F220" i="2" s="1"/>
  <c r="F281" i="2" s="1"/>
  <c r="F161" i="2"/>
  <c r="F221" i="2" s="1"/>
  <c r="F282" i="2" s="1"/>
  <c r="F159" i="2"/>
  <c r="F219" i="2" s="1"/>
  <c r="F280" i="2" s="1"/>
  <c r="F158" i="2"/>
  <c r="F218" i="2" s="1"/>
  <c r="F279" i="2" s="1"/>
  <c r="F157" i="2"/>
  <c r="F217" i="2" s="1"/>
  <c r="F278" i="2" s="1"/>
  <c r="AE5" i="11"/>
  <c r="AD6" i="11"/>
  <c r="AE47" i="4"/>
  <c r="AE138" i="2" s="1"/>
  <c r="AE198" i="2" s="1"/>
  <c r="AE259" i="2" s="1"/>
  <c r="AC47" i="4"/>
  <c r="AC36" i="4" s="1"/>
  <c r="AA47" i="4"/>
  <c r="AA141" i="2" s="1"/>
  <c r="E163" i="2"/>
  <c r="E223" i="2" s="1"/>
  <c r="E284" i="2" s="1"/>
  <c r="E167" i="2"/>
  <c r="E227" i="2" s="1"/>
  <c r="E288" i="2" s="1"/>
  <c r="E162" i="2"/>
  <c r="E222" i="2" s="1"/>
  <c r="E283" i="2" s="1"/>
  <c r="AF47" i="4"/>
  <c r="AF36" i="4" s="1"/>
  <c r="AK47" i="4"/>
  <c r="Z47" i="4"/>
  <c r="AH47" i="4"/>
  <c r="AH139" i="2" s="1"/>
  <c r="AI47" i="4"/>
  <c r="AI36" i="4" s="1"/>
  <c r="AD47" i="4"/>
  <c r="AD139" i="2" s="1"/>
  <c r="E8" i="2"/>
  <c r="K52" i="7"/>
  <c r="BI195" i="2"/>
  <c r="BI256" i="2" s="1"/>
  <c r="AZ371" i="2"/>
  <c r="AY371" i="2"/>
  <c r="BC371" i="2"/>
  <c r="N47" i="7"/>
  <c r="BD371" i="2"/>
  <c r="BI371" i="2"/>
  <c r="BE371" i="2"/>
  <c r="BB371" i="2"/>
  <c r="BH371" i="2"/>
  <c r="BA371" i="2"/>
  <c r="BF371" i="2"/>
  <c r="BG371" i="2"/>
  <c r="BI130" i="2"/>
  <c r="F4" i="2" s="1"/>
  <c r="AX371" i="2"/>
  <c r="T6" i="11"/>
  <c r="W50" i="4"/>
  <c r="W39" i="4" s="1"/>
  <c r="X31" i="4"/>
  <c r="D190" i="2"/>
  <c r="Z36" i="4"/>
  <c r="Z141" i="2"/>
  <c r="Z138" i="2"/>
  <c r="Z198" i="2" s="1"/>
  <c r="Z259" i="2" s="1"/>
  <c r="Z140" i="2"/>
  <c r="Z139" i="2"/>
  <c r="M22" i="6"/>
  <c r="AW47" i="4" s="1"/>
  <c r="AS47" i="4"/>
  <c r="AT47" i="4"/>
  <c r="AN47" i="4"/>
  <c r="AM47" i="4"/>
  <c r="C311" i="2"/>
  <c r="C250" i="2"/>
  <c r="T4" i="5"/>
  <c r="S10" i="5"/>
  <c r="S5" i="5"/>
  <c r="H17" i="4"/>
  <c r="I16" i="4"/>
  <c r="AK36" i="4"/>
  <c r="AK141" i="2"/>
  <c r="AK138" i="2"/>
  <c r="AK198" i="2" s="1"/>
  <c r="AK259" i="2" s="1"/>
  <c r="AK140" i="2"/>
  <c r="AK139" i="2"/>
  <c r="AG36" i="4"/>
  <c r="AG140" i="2"/>
  <c r="AG139" i="2"/>
  <c r="AG141" i="2"/>
  <c r="AG138" i="2"/>
  <c r="AG198" i="2" s="1"/>
  <c r="AG259" i="2" s="1"/>
  <c r="E58" i="4"/>
  <c r="E60" i="4" s="1"/>
  <c r="E51" i="4"/>
  <c r="E55" i="4" s="1"/>
  <c r="B14" i="3"/>
  <c r="M12" i="11"/>
  <c r="M20" i="11" s="1"/>
  <c r="AE36" i="4"/>
  <c r="AE140" i="2"/>
  <c r="AE139" i="2"/>
  <c r="AB36" i="4"/>
  <c r="AB141" i="2"/>
  <c r="AB138" i="2"/>
  <c r="AB198" i="2" s="1"/>
  <c r="AB259" i="2" s="1"/>
  <c r="AB140" i="2"/>
  <c r="AB139" i="2"/>
  <c r="K159" i="2"/>
  <c r="AH36" i="4"/>
  <c r="AH141" i="2"/>
  <c r="AH138" i="2"/>
  <c r="AH198" i="2" s="1"/>
  <c r="AH259" i="2" s="1"/>
  <c r="AH140" i="2"/>
  <c r="G29" i="4"/>
  <c r="H28" i="4"/>
  <c r="K48" i="7"/>
  <c r="E4" i="2"/>
  <c r="AA18" i="11"/>
  <c r="AB17" i="11"/>
  <c r="AF140" i="2"/>
  <c r="AF139" i="2"/>
  <c r="AF138" i="2"/>
  <c r="AF198" i="2" s="1"/>
  <c r="AF259" i="2" s="1"/>
  <c r="AF141" i="2"/>
  <c r="AJ36" i="4"/>
  <c r="AJ141" i="2"/>
  <c r="AJ138" i="2"/>
  <c r="AJ198" i="2" s="1"/>
  <c r="AJ259" i="2" s="1"/>
  <c r="AJ140" i="2"/>
  <c r="AJ139" i="2"/>
  <c r="F3" i="2"/>
  <c r="AA36" i="4"/>
  <c r="L159" i="2"/>
  <c r="AI141" i="2"/>
  <c r="AI138" i="2"/>
  <c r="AI198" i="2" s="1"/>
  <c r="AI259" i="2" s="1"/>
  <c r="AI140" i="2"/>
  <c r="AI139" i="2"/>
  <c r="F49" i="4"/>
  <c r="F38" i="4"/>
  <c r="F40" i="4" s="1"/>
  <c r="AP47" i="4" l="1"/>
  <c r="N22" i="6"/>
  <c r="L23" i="6" s="1"/>
  <c r="AQ47" i="4"/>
  <c r="AO47" i="4"/>
  <c r="AO36" i="4" s="1"/>
  <c r="AR47" i="4"/>
  <c r="AR36" i="4" s="1"/>
  <c r="AL47" i="4"/>
  <c r="AL141" i="2" s="1"/>
  <c r="AV47" i="4"/>
  <c r="AV139" i="2" s="1"/>
  <c r="G53" i="4"/>
  <c r="M21" i="11"/>
  <c r="F167" i="2"/>
  <c r="F227" i="2" s="1"/>
  <c r="F288" i="2" s="1"/>
  <c r="F162" i="2"/>
  <c r="F222" i="2" s="1"/>
  <c r="F283" i="2" s="1"/>
  <c r="F163" i="2"/>
  <c r="F223" i="2" s="1"/>
  <c r="F284" i="2" s="1"/>
  <c r="AD141" i="2"/>
  <c r="AD201" i="2" s="1"/>
  <c r="AD262" i="2" s="1"/>
  <c r="AF5" i="11"/>
  <c r="AE6" i="11"/>
  <c r="AC140" i="2"/>
  <c r="AC200" i="2" s="1"/>
  <c r="AC261" i="2" s="1"/>
  <c r="AC138" i="2"/>
  <c r="AC198" i="2" s="1"/>
  <c r="AC259" i="2" s="1"/>
  <c r="AA140" i="2"/>
  <c r="AA200" i="2" s="1"/>
  <c r="AA261" i="2" s="1"/>
  <c r="AD140" i="2"/>
  <c r="AD200" i="2" s="1"/>
  <c r="AD261" i="2" s="1"/>
  <c r="AD138" i="2"/>
  <c r="AD198" i="2" s="1"/>
  <c r="AD259" i="2" s="1"/>
  <c r="AA139" i="2"/>
  <c r="AC141" i="2"/>
  <c r="AC201" i="2" s="1"/>
  <c r="AC262" i="2" s="1"/>
  <c r="AD36" i="4"/>
  <c r="H12" i="7" s="1"/>
  <c r="AE141" i="2"/>
  <c r="AE201" i="2" s="1"/>
  <c r="AE262" i="2" s="1"/>
  <c r="H23" i="7"/>
  <c r="AC139" i="2"/>
  <c r="AA138" i="2"/>
  <c r="AA198" i="2" s="1"/>
  <c r="AA259" i="2" s="1"/>
  <c r="F8" i="2"/>
  <c r="L219" i="2"/>
  <c r="L280" i="2" s="1"/>
  <c r="AJ199" i="2"/>
  <c r="AJ260" i="2" s="1"/>
  <c r="AB200" i="2"/>
  <c r="AB261" i="2" s="1"/>
  <c r="Z201" i="2"/>
  <c r="Z262" i="2" s="1"/>
  <c r="AA201" i="2"/>
  <c r="AA262" i="2" s="1"/>
  <c r="AF201" i="2"/>
  <c r="AF262" i="2" s="1"/>
  <c r="K219" i="2"/>
  <c r="K280" i="2" s="1"/>
  <c r="AK199" i="2"/>
  <c r="AK260" i="2" s="1"/>
  <c r="AA199" i="2"/>
  <c r="AA260" i="2" s="1"/>
  <c r="AC199" i="2"/>
  <c r="AC260" i="2" s="1"/>
  <c r="AI199" i="2"/>
  <c r="AI260" i="2" s="1"/>
  <c r="AJ201" i="2"/>
  <c r="AJ262" i="2" s="1"/>
  <c r="AF199" i="2"/>
  <c r="AF260" i="2" s="1"/>
  <c r="AD199" i="2"/>
  <c r="AD260" i="2" s="1"/>
  <c r="AH201" i="2"/>
  <c r="AH262" i="2" s="1"/>
  <c r="AB199" i="2"/>
  <c r="AB260" i="2" s="1"/>
  <c r="AE200" i="2"/>
  <c r="AE261" i="2" s="1"/>
  <c r="AG200" i="2"/>
  <c r="AG261" i="2" s="1"/>
  <c r="AI200" i="2"/>
  <c r="AI261" i="2" s="1"/>
  <c r="AF200" i="2"/>
  <c r="AF261" i="2" s="1"/>
  <c r="AH199" i="2"/>
  <c r="AH260" i="2" s="1"/>
  <c r="AK201" i="2"/>
  <c r="AK262" i="2" s="1"/>
  <c r="AJ200" i="2"/>
  <c r="AJ261" i="2" s="1"/>
  <c r="AH200" i="2"/>
  <c r="AH261" i="2" s="1"/>
  <c r="AG201" i="2"/>
  <c r="AG262" i="2" s="1"/>
  <c r="Z199" i="2"/>
  <c r="Z260" i="2" s="1"/>
  <c r="N52" i="7"/>
  <c r="AI201" i="2"/>
  <c r="AI262" i="2" s="1"/>
  <c r="AB201" i="2"/>
  <c r="AB262" i="2" s="1"/>
  <c r="AE199" i="2"/>
  <c r="AE260" i="2" s="1"/>
  <c r="AG199" i="2"/>
  <c r="AG260" i="2" s="1"/>
  <c r="AK200" i="2"/>
  <c r="AK261" i="2" s="1"/>
  <c r="Z200" i="2"/>
  <c r="Z261" i="2" s="1"/>
  <c r="N48" i="7"/>
  <c r="X50" i="4"/>
  <c r="Y31" i="4"/>
  <c r="AW36" i="4"/>
  <c r="AW140" i="2"/>
  <c r="AW139" i="2"/>
  <c r="AW141" i="2"/>
  <c r="AW142" i="2"/>
  <c r="AW138" i="2"/>
  <c r="AW198" i="2" s="1"/>
  <c r="AW259" i="2" s="1"/>
  <c r="T12" i="11"/>
  <c r="T20" i="11" s="1"/>
  <c r="E190" i="2"/>
  <c r="M23" i="6"/>
  <c r="BD47" i="4" s="1"/>
  <c r="AS36" i="4"/>
  <c r="AS142" i="2"/>
  <c r="AS141" i="2"/>
  <c r="AS138" i="2"/>
  <c r="AS198" i="2" s="1"/>
  <c r="AS259" i="2" s="1"/>
  <c r="AS140" i="2"/>
  <c r="AS139" i="2"/>
  <c r="AO140" i="2"/>
  <c r="AO139" i="2"/>
  <c r="AO142" i="2"/>
  <c r="AO138" i="2"/>
  <c r="AO198" i="2" s="1"/>
  <c r="AO259" i="2" s="1"/>
  <c r="AO141" i="2"/>
  <c r="AQ36" i="4"/>
  <c r="AQ142" i="2"/>
  <c r="AQ141" i="2"/>
  <c r="AQ138" i="2"/>
  <c r="AQ198" i="2" s="1"/>
  <c r="AQ259" i="2" s="1"/>
  <c r="AQ140" i="2"/>
  <c r="AQ139" i="2"/>
  <c r="AM36" i="4"/>
  <c r="AM140" i="2"/>
  <c r="AM139" i="2"/>
  <c r="AM141" i="2"/>
  <c r="AM142" i="2"/>
  <c r="AM138" i="2"/>
  <c r="AM198" i="2" s="1"/>
  <c r="AM259" i="2" s="1"/>
  <c r="F51" i="4"/>
  <c r="F55" i="4" s="1"/>
  <c r="F58" i="4"/>
  <c r="F60" i="4" s="1"/>
  <c r="AV36" i="4"/>
  <c r="AT36" i="4"/>
  <c r="AT140" i="2"/>
  <c r="AT139" i="2"/>
  <c r="AT142" i="2"/>
  <c r="AT138" i="2"/>
  <c r="AT198" i="2" s="1"/>
  <c r="AT259" i="2" s="1"/>
  <c r="AT141" i="2"/>
  <c r="AR142" i="2"/>
  <c r="AR141" i="2"/>
  <c r="AR138" i="2"/>
  <c r="AR198" i="2" s="1"/>
  <c r="AR259" i="2" s="1"/>
  <c r="AR140" i="2"/>
  <c r="AR139" i="2"/>
  <c r="H29" i="4"/>
  <c r="I28" i="4"/>
  <c r="G38" i="4"/>
  <c r="G40" i="4" s="1"/>
  <c r="G49" i="4"/>
  <c r="AU47" i="4"/>
  <c r="D311" i="2"/>
  <c r="D250" i="2"/>
  <c r="AP36" i="4"/>
  <c r="AP142" i="2"/>
  <c r="AP141" i="2"/>
  <c r="AP138" i="2"/>
  <c r="AP198" i="2" s="1"/>
  <c r="AP259" i="2" s="1"/>
  <c r="AP140" i="2"/>
  <c r="AP139" i="2"/>
  <c r="AL36" i="4"/>
  <c r="AL140" i="2"/>
  <c r="AL139" i="2"/>
  <c r="T10" i="5"/>
  <c r="U4" i="5"/>
  <c r="T5" i="5"/>
  <c r="AN36" i="4"/>
  <c r="AN140" i="2"/>
  <c r="AN139" i="2"/>
  <c r="AN141" i="2"/>
  <c r="AN142" i="2"/>
  <c r="AN138" i="2"/>
  <c r="AN198" i="2" s="1"/>
  <c r="AN259" i="2" s="1"/>
  <c r="AC17" i="11"/>
  <c r="AB18" i="11"/>
  <c r="I17" i="4"/>
  <c r="J16" i="4"/>
  <c r="AV141" i="2" l="1"/>
  <c r="AV140" i="2"/>
  <c r="K23" i="7"/>
  <c r="AV138" i="2"/>
  <c r="AV198" i="2" s="1"/>
  <c r="AV259" i="2" s="1"/>
  <c r="AL138" i="2"/>
  <c r="AL198" i="2" s="1"/>
  <c r="AL259" i="2" s="1"/>
  <c r="AV142" i="2"/>
  <c r="AL142" i="2"/>
  <c r="T53" i="4"/>
  <c r="G163" i="2"/>
  <c r="G223" i="2" s="1"/>
  <c r="G284" i="2" s="1"/>
  <c r="G162" i="2"/>
  <c r="G222" i="2" s="1"/>
  <c r="G283" i="2" s="1"/>
  <c r="G167" i="2"/>
  <c r="G227" i="2" s="1"/>
  <c r="G288" i="2" s="1"/>
  <c r="AG5" i="11"/>
  <c r="AF6" i="11"/>
  <c r="G161" i="2"/>
  <c r="G221" i="2" s="1"/>
  <c r="G282" i="2" s="1"/>
  <c r="G160" i="2"/>
  <c r="G220" i="2" s="1"/>
  <c r="G281" i="2" s="1"/>
  <c r="G157" i="2"/>
  <c r="G217" i="2" s="1"/>
  <c r="G278" i="2" s="1"/>
  <c r="G158" i="2"/>
  <c r="G218" i="2" s="1"/>
  <c r="G279" i="2" s="1"/>
  <c r="G159" i="2"/>
  <c r="G219" i="2" s="1"/>
  <c r="G280" i="2" s="1"/>
  <c r="AQ199" i="2"/>
  <c r="AQ260" i="2" s="1"/>
  <c r="AO202" i="2"/>
  <c r="AO263" i="2" s="1"/>
  <c r="AS202" i="2"/>
  <c r="AS263" i="2" s="1"/>
  <c r="AN202" i="2"/>
  <c r="AN263" i="2" s="1"/>
  <c r="AL202" i="2"/>
  <c r="AL263" i="2" s="1"/>
  <c r="AL200" i="2"/>
  <c r="AL261" i="2" s="1"/>
  <c r="AP200" i="2"/>
  <c r="AP261" i="2" s="1"/>
  <c r="AR199" i="2"/>
  <c r="AR260" i="2" s="1"/>
  <c r="AR202" i="2"/>
  <c r="AR263" i="2" s="1"/>
  <c r="AT202" i="2"/>
  <c r="AT263" i="2" s="1"/>
  <c r="AV201" i="2"/>
  <c r="AV262" i="2" s="1"/>
  <c r="AV200" i="2"/>
  <c r="AV261" i="2" s="1"/>
  <c r="AM202" i="2"/>
  <c r="AM263" i="2" s="1"/>
  <c r="AQ201" i="2"/>
  <c r="AQ262" i="2" s="1"/>
  <c r="AS201" i="2"/>
  <c r="AS262" i="2" s="1"/>
  <c r="AW201" i="2"/>
  <c r="AW262" i="2" s="1"/>
  <c r="AN201" i="2"/>
  <c r="AN262" i="2" s="1"/>
  <c r="AR200" i="2"/>
  <c r="AR261" i="2" s="1"/>
  <c r="AT199" i="2"/>
  <c r="AT260" i="2" s="1"/>
  <c r="AM201" i="2"/>
  <c r="AM262" i="2" s="1"/>
  <c r="AQ202" i="2"/>
  <c r="AQ263" i="2" s="1"/>
  <c r="AS199" i="2"/>
  <c r="AS260" i="2" s="1"/>
  <c r="AW199" i="2"/>
  <c r="AW260" i="2" s="1"/>
  <c r="AN199" i="2"/>
  <c r="AN260" i="2" s="1"/>
  <c r="AL201" i="2"/>
  <c r="AL262" i="2" s="1"/>
  <c r="AP201" i="2"/>
  <c r="AP262" i="2" s="1"/>
  <c r="AT201" i="2"/>
  <c r="AT262" i="2" s="1"/>
  <c r="AT200" i="2"/>
  <c r="AT261" i="2" s="1"/>
  <c r="AV202" i="2"/>
  <c r="AV263" i="2" s="1"/>
  <c r="AM199" i="2"/>
  <c r="AM260" i="2" s="1"/>
  <c r="AQ200" i="2"/>
  <c r="AQ261" i="2" s="1"/>
  <c r="AO199" i="2"/>
  <c r="AO260" i="2" s="1"/>
  <c r="AS200" i="2"/>
  <c r="AS261" i="2" s="1"/>
  <c r="AW200" i="2"/>
  <c r="AW261" i="2" s="1"/>
  <c r="AN200" i="2"/>
  <c r="AN261" i="2" s="1"/>
  <c r="AL199" i="2"/>
  <c r="AL260" i="2" s="1"/>
  <c r="AP199" i="2"/>
  <c r="AP260" i="2" s="1"/>
  <c r="AP202" i="2"/>
  <c r="AP263" i="2" s="1"/>
  <c r="AR201" i="2"/>
  <c r="AR262" i="2" s="1"/>
  <c r="AV199" i="2"/>
  <c r="AV260" i="2" s="1"/>
  <c r="AM200" i="2"/>
  <c r="AM261" i="2" s="1"/>
  <c r="AO201" i="2"/>
  <c r="AO262" i="2" s="1"/>
  <c r="AO200" i="2"/>
  <c r="AO261" i="2" s="1"/>
  <c r="AW202" i="2"/>
  <c r="AW263" i="2" s="1"/>
  <c r="Y50" i="4"/>
  <c r="Y39" i="4" s="1"/>
  <c r="Z31" i="4"/>
  <c r="X39" i="4"/>
  <c r="BD36" i="4"/>
  <c r="BD143" i="2"/>
  <c r="BD140" i="2"/>
  <c r="BD139" i="2"/>
  <c r="BD141" i="2"/>
  <c r="BD142" i="2"/>
  <c r="BD138" i="2"/>
  <c r="BD198" i="2" s="1"/>
  <c r="BD259" i="2" s="1"/>
  <c r="M159" i="2"/>
  <c r="B24" i="7"/>
  <c r="U12" i="11"/>
  <c r="U20" i="11" s="1"/>
  <c r="U53" i="4" s="1"/>
  <c r="BB47" i="4"/>
  <c r="BC47" i="4"/>
  <c r="E311" i="2"/>
  <c r="E250" i="2"/>
  <c r="U5" i="5"/>
  <c r="V4" i="5"/>
  <c r="U10" i="5"/>
  <c r="F190" i="2"/>
  <c r="AZ47" i="4"/>
  <c r="G51" i="4"/>
  <c r="G55" i="4" s="1"/>
  <c r="G58" i="4"/>
  <c r="G60" i="4" s="1"/>
  <c r="BF47" i="4"/>
  <c r="BI47" i="4"/>
  <c r="J17" i="4"/>
  <c r="K16" i="4"/>
  <c r="J28" i="4"/>
  <c r="I29" i="4"/>
  <c r="H49" i="4"/>
  <c r="H38" i="4"/>
  <c r="H40" i="4" s="1"/>
  <c r="AC18" i="11"/>
  <c r="AD17" i="11"/>
  <c r="AU36" i="4"/>
  <c r="AU140" i="2"/>
  <c r="AU139" i="2"/>
  <c r="AU142" i="2"/>
  <c r="AU138" i="2"/>
  <c r="AU198" i="2" s="1"/>
  <c r="AU259" i="2" s="1"/>
  <c r="AU141" i="2"/>
  <c r="BG47" i="4"/>
  <c r="BA47" i="4"/>
  <c r="N23" i="6"/>
  <c r="AY47" i="4"/>
  <c r="BH47" i="4"/>
  <c r="BE47" i="4"/>
  <c r="AX47" i="4"/>
  <c r="H162" i="2" l="1"/>
  <c r="H222" i="2" s="1"/>
  <c r="H283" i="2" s="1"/>
  <c r="H164" i="2"/>
  <c r="H224" i="2" s="1"/>
  <c r="H285" i="2" s="1"/>
  <c r="H167" i="2"/>
  <c r="H227" i="2" s="1"/>
  <c r="H288" i="2" s="1"/>
  <c r="H163" i="2"/>
  <c r="H223" i="2" s="1"/>
  <c r="H284" i="2" s="1"/>
  <c r="U159" i="2"/>
  <c r="U219" i="2" s="1"/>
  <c r="U280" i="2" s="1"/>
  <c r="U161" i="2"/>
  <c r="U221" i="2" s="1"/>
  <c r="U282" i="2" s="1"/>
  <c r="U160" i="2"/>
  <c r="U220" i="2" s="1"/>
  <c r="U281" i="2" s="1"/>
  <c r="AH5" i="11"/>
  <c r="AG6" i="11"/>
  <c r="E30" i="7"/>
  <c r="E90" i="7" s="1"/>
  <c r="T160" i="2"/>
  <c r="T220" i="2" s="1"/>
  <c r="T281" i="2" s="1"/>
  <c r="T159" i="2"/>
  <c r="T219" i="2" s="1"/>
  <c r="T280" i="2" s="1"/>
  <c r="M219" i="2"/>
  <c r="M280" i="2" s="1"/>
  <c r="BD200" i="2"/>
  <c r="BD261" i="2" s="1"/>
  <c r="AU200" i="2"/>
  <c r="AU261" i="2" s="1"/>
  <c r="BD203" i="2"/>
  <c r="BD264" i="2" s="1"/>
  <c r="AU202" i="2"/>
  <c r="AU263" i="2" s="1"/>
  <c r="BD199" i="2"/>
  <c r="BD260" i="2" s="1"/>
  <c r="AU199" i="2"/>
  <c r="AU260" i="2" s="1"/>
  <c r="AU201" i="2"/>
  <c r="AU262" i="2" s="1"/>
  <c r="BD202" i="2"/>
  <c r="BD263" i="2" s="1"/>
  <c r="BD201" i="2"/>
  <c r="BD262" i="2" s="1"/>
  <c r="AA31" i="4"/>
  <c r="Z50" i="4"/>
  <c r="Z39" i="4" s="1"/>
  <c r="E18" i="7"/>
  <c r="G190" i="2"/>
  <c r="N23" i="7"/>
  <c r="AX36" i="4"/>
  <c r="AX142" i="2"/>
  <c r="AX141" i="2"/>
  <c r="AX138" i="2"/>
  <c r="AX198" i="2" s="1"/>
  <c r="AX259" i="2" s="1"/>
  <c r="AX143" i="2"/>
  <c r="AX140" i="2"/>
  <c r="AX139" i="2"/>
  <c r="BE36" i="4"/>
  <c r="BE143" i="2"/>
  <c r="BE140" i="2"/>
  <c r="BE139" i="2"/>
  <c r="BE141" i="2"/>
  <c r="BE142" i="2"/>
  <c r="BE138" i="2"/>
  <c r="BE198" i="2" s="1"/>
  <c r="BE259" i="2" s="1"/>
  <c r="AY36" i="4"/>
  <c r="AY142" i="2"/>
  <c r="AY141" i="2"/>
  <c r="AY138" i="2"/>
  <c r="AY198" i="2" s="1"/>
  <c r="AY259" i="2" s="1"/>
  <c r="AY143" i="2"/>
  <c r="AY140" i="2"/>
  <c r="AY139" i="2"/>
  <c r="B38" i="7"/>
  <c r="B21" i="7"/>
  <c r="V5" i="5"/>
  <c r="W4" i="5"/>
  <c r="V10" i="5"/>
  <c r="AE17" i="11"/>
  <c r="AD18" i="11"/>
  <c r="BG36" i="4"/>
  <c r="BG142" i="2"/>
  <c r="BG141" i="2"/>
  <c r="BG138" i="2"/>
  <c r="BG198" i="2" s="1"/>
  <c r="BG259" i="2" s="1"/>
  <c r="BG140" i="2"/>
  <c r="BG139" i="2"/>
  <c r="BG143" i="2"/>
  <c r="J29" i="4"/>
  <c r="K28" i="4"/>
  <c r="BF36" i="4"/>
  <c r="BF142" i="2"/>
  <c r="BF141" i="2"/>
  <c r="BF138" i="2"/>
  <c r="BF198" i="2" s="1"/>
  <c r="BF259" i="2" s="1"/>
  <c r="BF140" i="2"/>
  <c r="BF139" i="2"/>
  <c r="BF143" i="2"/>
  <c r="O159" i="2"/>
  <c r="H51" i="4"/>
  <c r="H55" i="4" s="1"/>
  <c r="H58" i="4"/>
  <c r="H60" i="4" s="1"/>
  <c r="BC36" i="4"/>
  <c r="BC143" i="2"/>
  <c r="BC140" i="2"/>
  <c r="BC139" i="2"/>
  <c r="BC141" i="2"/>
  <c r="BC138" i="2"/>
  <c r="BC198" i="2" s="1"/>
  <c r="BC259" i="2" s="1"/>
  <c r="BC142" i="2"/>
  <c r="BI36" i="4"/>
  <c r="BI142" i="2"/>
  <c r="BI141" i="2"/>
  <c r="BI138" i="2"/>
  <c r="BI198" i="2" s="1"/>
  <c r="BI259" i="2" s="1"/>
  <c r="BI143" i="2"/>
  <c r="BI140" i="2"/>
  <c r="BI139" i="2"/>
  <c r="K17" i="4"/>
  <c r="L16" i="4"/>
  <c r="F311" i="2"/>
  <c r="F250" i="2"/>
  <c r="BB36" i="4"/>
  <c r="BB143" i="2"/>
  <c r="BB140" i="2"/>
  <c r="BB139" i="2"/>
  <c r="BB141" i="2"/>
  <c r="BB138" i="2"/>
  <c r="BB198" i="2" s="1"/>
  <c r="BB259" i="2" s="1"/>
  <c r="BB142" i="2"/>
  <c r="V12" i="11"/>
  <c r="V20" i="11" s="1"/>
  <c r="V53" i="4" s="1"/>
  <c r="BH36" i="4"/>
  <c r="BH142" i="2"/>
  <c r="BH141" i="2"/>
  <c r="BH138" i="2"/>
  <c r="BH198" i="2" s="1"/>
  <c r="BH259" i="2" s="1"/>
  <c r="BH140" i="2"/>
  <c r="BH139" i="2"/>
  <c r="BH143" i="2"/>
  <c r="BA36" i="4"/>
  <c r="BA142" i="2"/>
  <c r="BA141" i="2"/>
  <c r="BA138" i="2"/>
  <c r="BA198" i="2" s="1"/>
  <c r="BA259" i="2" s="1"/>
  <c r="BA139" i="2"/>
  <c r="BA143" i="2"/>
  <c r="BA140" i="2"/>
  <c r="I38" i="4"/>
  <c r="I40" i="4" s="1"/>
  <c r="I49" i="4"/>
  <c r="AZ36" i="4"/>
  <c r="AZ142" i="2"/>
  <c r="AZ141" i="2"/>
  <c r="AZ138" i="2"/>
  <c r="AZ198" i="2" s="1"/>
  <c r="AZ259" i="2" s="1"/>
  <c r="AZ143" i="2"/>
  <c r="AZ140" i="2"/>
  <c r="AZ139" i="2"/>
  <c r="N159" i="2"/>
  <c r="K12" i="7"/>
  <c r="E91" i="7" l="1"/>
  <c r="E36" i="7" s="1"/>
  <c r="E92" i="7"/>
  <c r="E94" i="7" s="1"/>
  <c r="I163" i="2"/>
  <c r="I223" i="2" s="1"/>
  <c r="I284" i="2" s="1"/>
  <c r="I162" i="2"/>
  <c r="I222" i="2" s="1"/>
  <c r="I283" i="2" s="1"/>
  <c r="I167" i="2"/>
  <c r="I227" i="2" s="1"/>
  <c r="I288" i="2" s="1"/>
  <c r="I164" i="2"/>
  <c r="I224" i="2" s="1"/>
  <c r="I285" i="2" s="1"/>
  <c r="V159" i="2"/>
  <c r="V219" i="2" s="1"/>
  <c r="V280" i="2" s="1"/>
  <c r="V160" i="2"/>
  <c r="V220" i="2" s="1"/>
  <c r="V281" i="2" s="1"/>
  <c r="V161" i="2"/>
  <c r="V221" i="2" s="1"/>
  <c r="V282" i="2" s="1"/>
  <c r="AH6" i="11"/>
  <c r="AI5" i="11"/>
  <c r="E37" i="7"/>
  <c r="AZ199" i="2"/>
  <c r="AZ260" i="2" s="1"/>
  <c r="AZ201" i="2"/>
  <c r="AZ262" i="2" s="1"/>
  <c r="BH203" i="2"/>
  <c r="BH264" i="2" s="1"/>
  <c r="BC202" i="2"/>
  <c r="BC263" i="2" s="1"/>
  <c r="O219" i="2"/>
  <c r="O280" i="2" s="1"/>
  <c r="BG199" i="2"/>
  <c r="BG260" i="2" s="1"/>
  <c r="BG202" i="2"/>
  <c r="BG263" i="2" s="1"/>
  <c r="AZ202" i="2"/>
  <c r="AZ263" i="2" s="1"/>
  <c r="BA201" i="2"/>
  <c r="BA262" i="2" s="1"/>
  <c r="BH202" i="2"/>
  <c r="BH263" i="2" s="1"/>
  <c r="BI199" i="2"/>
  <c r="BI260" i="2" s="1"/>
  <c r="BG200" i="2"/>
  <c r="BG261" i="2" s="1"/>
  <c r="AY201" i="2"/>
  <c r="AY262" i="2" s="1"/>
  <c r="BE203" i="2"/>
  <c r="BE264" i="2" s="1"/>
  <c r="AZ203" i="2"/>
  <c r="AZ264" i="2" s="1"/>
  <c r="BA202" i="2"/>
  <c r="BA263" i="2" s="1"/>
  <c r="BH200" i="2"/>
  <c r="BH261" i="2" s="1"/>
  <c r="BI200" i="2"/>
  <c r="BI261" i="2" s="1"/>
  <c r="BI202" i="2"/>
  <c r="BI263" i="2" s="1"/>
  <c r="BC201" i="2"/>
  <c r="BC262" i="2" s="1"/>
  <c r="BF203" i="2"/>
  <c r="BF264" i="2" s="1"/>
  <c r="BF201" i="2"/>
  <c r="BF262" i="2" s="1"/>
  <c r="AY200" i="2"/>
  <c r="AY261" i="2" s="1"/>
  <c r="AY202" i="2"/>
  <c r="AY263" i="2" s="1"/>
  <c r="BE201" i="2"/>
  <c r="BE262" i="2" s="1"/>
  <c r="BH201" i="2"/>
  <c r="BH262" i="2" s="1"/>
  <c r="BB202" i="2"/>
  <c r="BB263" i="2" s="1"/>
  <c r="BB200" i="2"/>
  <c r="BB261" i="2" s="1"/>
  <c r="BC200" i="2"/>
  <c r="BC261" i="2" s="1"/>
  <c r="BF200" i="2"/>
  <c r="BF261" i="2" s="1"/>
  <c r="BE200" i="2"/>
  <c r="BE261" i="2" s="1"/>
  <c r="AX200" i="2"/>
  <c r="AX261" i="2" s="1"/>
  <c r="AX202" i="2"/>
  <c r="AX263" i="2" s="1"/>
  <c r="AZ200" i="2"/>
  <c r="AZ261" i="2" s="1"/>
  <c r="BA200" i="2"/>
  <c r="BA261" i="2" s="1"/>
  <c r="BH199" i="2"/>
  <c r="BH260" i="2" s="1"/>
  <c r="BB203" i="2"/>
  <c r="BB264" i="2" s="1"/>
  <c r="BI201" i="2"/>
  <c r="BI262" i="2" s="1"/>
  <c r="BC203" i="2"/>
  <c r="BC264" i="2" s="1"/>
  <c r="AY199" i="2"/>
  <c r="AY260" i="2" s="1"/>
  <c r="BE202" i="2"/>
  <c r="BE263" i="2" s="1"/>
  <c r="AX203" i="2"/>
  <c r="AX264" i="2" s="1"/>
  <c r="BA203" i="2"/>
  <c r="BA264" i="2" s="1"/>
  <c r="BB201" i="2"/>
  <c r="BB262" i="2" s="1"/>
  <c r="N219" i="2"/>
  <c r="N280" i="2" s="1"/>
  <c r="BA199" i="2"/>
  <c r="BA260" i="2" s="1"/>
  <c r="BB199" i="2"/>
  <c r="BB260" i="2" s="1"/>
  <c r="BI203" i="2"/>
  <c r="BI264" i="2" s="1"/>
  <c r="BC199" i="2"/>
  <c r="BC260" i="2" s="1"/>
  <c r="BF199" i="2"/>
  <c r="BF260" i="2" s="1"/>
  <c r="BF202" i="2"/>
  <c r="BF263" i="2" s="1"/>
  <c r="BG203" i="2"/>
  <c r="BG264" i="2" s="1"/>
  <c r="BG201" i="2"/>
  <c r="BG262" i="2" s="1"/>
  <c r="AY203" i="2"/>
  <c r="AY264" i="2" s="1"/>
  <c r="BE199" i="2"/>
  <c r="BE260" i="2" s="1"/>
  <c r="AX199" i="2"/>
  <c r="AX260" i="2" s="1"/>
  <c r="AX201" i="2"/>
  <c r="AX262" i="2" s="1"/>
  <c r="AB31" i="4"/>
  <c r="AA50" i="4"/>
  <c r="AA39" i="4" s="1"/>
  <c r="H190" i="2"/>
  <c r="G311" i="2"/>
  <c r="G250" i="2"/>
  <c r="N12" i="7"/>
  <c r="AF17" i="11"/>
  <c r="AE18" i="11"/>
  <c r="L28" i="4"/>
  <c r="K29" i="4"/>
  <c r="J38" i="4"/>
  <c r="J40" i="4" s="1"/>
  <c r="J49" i="4"/>
  <c r="W12" i="11"/>
  <c r="W20" i="11" s="1"/>
  <c r="W5" i="5"/>
  <c r="X4" i="5"/>
  <c r="W10" i="5"/>
  <c r="M16" i="4"/>
  <c r="L17" i="4"/>
  <c r="I58" i="4"/>
  <c r="I60" i="4" s="1"/>
  <c r="I51" i="4"/>
  <c r="I55" i="4" s="1"/>
  <c r="W53" i="4" l="1"/>
  <c r="AI6" i="11"/>
  <c r="AJ5" i="11"/>
  <c r="J163" i="2"/>
  <c r="J223" i="2" s="1"/>
  <c r="J284" i="2" s="1"/>
  <c r="J164" i="2"/>
  <c r="J224" i="2" s="1"/>
  <c r="J285" i="2" s="1"/>
  <c r="J167" i="2"/>
  <c r="J227" i="2" s="1"/>
  <c r="J288" i="2" s="1"/>
  <c r="J162" i="2"/>
  <c r="J222" i="2" s="1"/>
  <c r="J283" i="2" s="1"/>
  <c r="AB50" i="4"/>
  <c r="AB39" i="4" s="1"/>
  <c r="AC31" i="4"/>
  <c r="J51" i="4"/>
  <c r="J55" i="4" s="1"/>
  <c r="J58" i="4"/>
  <c r="J60" i="4" s="1"/>
  <c r="X12" i="11"/>
  <c r="X20" i="11" s="1"/>
  <c r="X53" i="4" s="1"/>
  <c r="K38" i="4"/>
  <c r="K40" i="4" s="1"/>
  <c r="K49" i="4"/>
  <c r="H311" i="2"/>
  <c r="H250" i="2"/>
  <c r="P159" i="2"/>
  <c r="M28" i="4"/>
  <c r="L29" i="4"/>
  <c r="I190" i="2"/>
  <c r="AF18" i="11"/>
  <c r="AG17" i="11"/>
  <c r="Q159" i="2"/>
  <c r="M17" i="4"/>
  <c r="N16" i="4"/>
  <c r="X5" i="5"/>
  <c r="Y4" i="5"/>
  <c r="X10" i="5"/>
  <c r="AJ6" i="11" l="1"/>
  <c r="AK5" i="11"/>
  <c r="K162" i="2"/>
  <c r="K222" i="2" s="1"/>
  <c r="K283" i="2" s="1"/>
  <c r="K167" i="2"/>
  <c r="K227" i="2" s="1"/>
  <c r="K288" i="2" s="1"/>
  <c r="K164" i="2"/>
  <c r="K224" i="2" s="1"/>
  <c r="K285" i="2" s="1"/>
  <c r="K163" i="2"/>
  <c r="K223" i="2" s="1"/>
  <c r="K284" i="2" s="1"/>
  <c r="X159" i="2"/>
  <c r="X219" i="2" s="1"/>
  <c r="X280" i="2" s="1"/>
  <c r="X161" i="2"/>
  <c r="X221" i="2" s="1"/>
  <c r="X282" i="2" s="1"/>
  <c r="X160" i="2"/>
  <c r="X220" i="2" s="1"/>
  <c r="X281" i="2" s="1"/>
  <c r="W159" i="2"/>
  <c r="W219" i="2" s="1"/>
  <c r="W280" i="2" s="1"/>
  <c r="W161" i="2"/>
  <c r="W221" i="2" s="1"/>
  <c r="W282" i="2" s="1"/>
  <c r="W160" i="2"/>
  <c r="W220" i="2" s="1"/>
  <c r="W281" i="2" s="1"/>
  <c r="Q219" i="2"/>
  <c r="Q280" i="2" s="1"/>
  <c r="P219" i="2"/>
  <c r="P280" i="2" s="1"/>
  <c r="AC50" i="4"/>
  <c r="AC39" i="4" s="1"/>
  <c r="AD31" i="4"/>
  <c r="Y15" i="5"/>
  <c r="Y16" i="5" s="1"/>
  <c r="Z4" i="5"/>
  <c r="Y5" i="5"/>
  <c r="Y10" i="5"/>
  <c r="Y11" i="5" s="1"/>
  <c r="E13" i="7" s="1"/>
  <c r="K58" i="4"/>
  <c r="K60" i="4" s="1"/>
  <c r="K51" i="4"/>
  <c r="K55" i="4" s="1"/>
  <c r="Y12" i="11"/>
  <c r="Y20" i="11" s="1"/>
  <c r="AG18" i="11"/>
  <c r="AH17" i="11"/>
  <c r="L38" i="4"/>
  <c r="L40" i="4" s="1"/>
  <c r="L49" i="4"/>
  <c r="J190" i="2"/>
  <c r="O16" i="4"/>
  <c r="N17" i="4"/>
  <c r="I311" i="2"/>
  <c r="I250" i="2"/>
  <c r="N28" i="4"/>
  <c r="M29" i="4"/>
  <c r="L162" i="2" l="1"/>
  <c r="L222" i="2" s="1"/>
  <c r="L283" i="2" s="1"/>
  <c r="L167" i="2"/>
  <c r="L227" i="2" s="1"/>
  <c r="L288" i="2" s="1"/>
  <c r="L164" i="2"/>
  <c r="L224" i="2" s="1"/>
  <c r="L285" i="2" s="1"/>
  <c r="L163" i="2"/>
  <c r="L223" i="2" s="1"/>
  <c r="L284" i="2" s="1"/>
  <c r="AK6" i="11"/>
  <c r="AL5" i="11"/>
  <c r="Y53" i="4"/>
  <c r="Y21" i="11"/>
  <c r="AE31" i="4"/>
  <c r="AD50" i="4"/>
  <c r="AD39" i="4" s="1"/>
  <c r="N29" i="4"/>
  <c r="O28" i="4"/>
  <c r="L51" i="4"/>
  <c r="L55" i="4" s="1"/>
  <c r="L58" i="4"/>
  <c r="L60" i="4" s="1"/>
  <c r="J311" i="2"/>
  <c r="J250" i="2"/>
  <c r="R159" i="2"/>
  <c r="K190" i="2"/>
  <c r="P16" i="4"/>
  <c r="O17" i="4"/>
  <c r="S159" i="2"/>
  <c r="AA4" i="5"/>
  <c r="Z5" i="5"/>
  <c r="Z10" i="5"/>
  <c r="AH18" i="11"/>
  <c r="AI17" i="11"/>
  <c r="E25" i="7"/>
  <c r="E10" i="7"/>
  <c r="M49" i="4"/>
  <c r="M38" i="4"/>
  <c r="Z12" i="11"/>
  <c r="Z20" i="11" s="1"/>
  <c r="Y17" i="5"/>
  <c r="M164" i="2" l="1"/>
  <c r="M224" i="2" s="1"/>
  <c r="M285" i="2" s="1"/>
  <c r="M162" i="2"/>
  <c r="M222" i="2" s="1"/>
  <c r="M283" i="2" s="1"/>
  <c r="M163" i="2"/>
  <c r="M223" i="2" s="1"/>
  <c r="M284" i="2" s="1"/>
  <c r="M167" i="2"/>
  <c r="M227" i="2" s="1"/>
  <c r="M288" i="2" s="1"/>
  <c r="AM5" i="11"/>
  <c r="AL6" i="11"/>
  <c r="Z53" i="4"/>
  <c r="Y160" i="2"/>
  <c r="Y220" i="2" s="1"/>
  <c r="Y281" i="2" s="1"/>
  <c r="Y159" i="2"/>
  <c r="Y219" i="2" s="1"/>
  <c r="Y280" i="2" s="1"/>
  <c r="Y161" i="2"/>
  <c r="Y221" i="2" s="1"/>
  <c r="Y282" i="2" s="1"/>
  <c r="R219" i="2"/>
  <c r="R280" i="2" s="1"/>
  <c r="S219" i="2"/>
  <c r="S280" i="2" s="1"/>
  <c r="AF31" i="4"/>
  <c r="AE50" i="4"/>
  <c r="AE39" i="4" s="1"/>
  <c r="K311" i="2"/>
  <c r="K250" i="2"/>
  <c r="M51" i="4"/>
  <c r="M55" i="4" s="1"/>
  <c r="M58" i="4"/>
  <c r="M60" i="4" s="1"/>
  <c r="B29" i="7"/>
  <c r="B27" i="7" s="1"/>
  <c r="B31" i="7" s="1"/>
  <c r="B4" i="7" s="1"/>
  <c r="O29" i="4"/>
  <c r="P28" i="4"/>
  <c r="M40" i="4"/>
  <c r="B17" i="7"/>
  <c r="B15" i="7" s="1"/>
  <c r="B19" i="7" s="1"/>
  <c r="Q16" i="4"/>
  <c r="P17" i="4"/>
  <c r="AA12" i="11"/>
  <c r="AA20" i="11" s="1"/>
  <c r="AA53" i="4" s="1"/>
  <c r="AI18" i="11"/>
  <c r="AJ17" i="11"/>
  <c r="AB4" i="5"/>
  <c r="AA5" i="5"/>
  <c r="AA10" i="5"/>
  <c r="L190" i="2"/>
  <c r="N49" i="4"/>
  <c r="N38" i="4"/>
  <c r="Z161" i="2" l="1"/>
  <c r="Z221" i="2" s="1"/>
  <c r="Z282" i="2" s="1"/>
  <c r="Z160" i="2"/>
  <c r="Z220" i="2" s="1"/>
  <c r="Z281" i="2" s="1"/>
  <c r="Z159" i="2"/>
  <c r="Z219" i="2" s="1"/>
  <c r="Z280" i="2" s="1"/>
  <c r="AA161" i="2"/>
  <c r="AA221" i="2" s="1"/>
  <c r="AA282" i="2" s="1"/>
  <c r="AA160" i="2"/>
  <c r="AA220" i="2" s="1"/>
  <c r="AA281" i="2" s="1"/>
  <c r="AA159" i="2"/>
  <c r="AA219" i="2" s="1"/>
  <c r="AA280" i="2" s="1"/>
  <c r="N164" i="2"/>
  <c r="N224" i="2" s="1"/>
  <c r="N285" i="2" s="1"/>
  <c r="N167" i="2"/>
  <c r="N227" i="2" s="1"/>
  <c r="N288" i="2" s="1"/>
  <c r="N163" i="2"/>
  <c r="N223" i="2" s="1"/>
  <c r="N284" i="2" s="1"/>
  <c r="N162" i="2"/>
  <c r="N222" i="2" s="1"/>
  <c r="N283" i="2" s="1"/>
  <c r="AN5" i="11"/>
  <c r="AM6" i="11"/>
  <c r="AG31" i="4"/>
  <c r="AF50" i="4"/>
  <c r="AF39" i="4" s="1"/>
  <c r="AC4" i="5"/>
  <c r="AB10" i="5"/>
  <c r="AB5" i="5"/>
  <c r="B35" i="7"/>
  <c r="B39" i="7"/>
  <c r="B50" i="7" s="1"/>
  <c r="AK17" i="11"/>
  <c r="AJ18" i="11"/>
  <c r="M190" i="2"/>
  <c r="B5" i="2" s="1"/>
  <c r="P29" i="4"/>
  <c r="Q28" i="4"/>
  <c r="R16" i="4"/>
  <c r="Q17" i="4"/>
  <c r="AB12" i="11"/>
  <c r="AB20" i="11" s="1"/>
  <c r="O49" i="4"/>
  <c r="O38" i="4"/>
  <c r="O40" i="4" s="1"/>
  <c r="L311" i="2"/>
  <c r="L250" i="2"/>
  <c r="N40" i="4"/>
  <c r="N58" i="4"/>
  <c r="N60" i="4" s="1"/>
  <c r="N51" i="4"/>
  <c r="N55" i="4" s="1"/>
  <c r="AO5" i="11" l="1"/>
  <c r="AN6" i="11"/>
  <c r="O163" i="2"/>
  <c r="O223" i="2" s="1"/>
  <c r="O284" i="2" s="1"/>
  <c r="O164" i="2"/>
  <c r="O224" i="2" s="1"/>
  <c r="O285" i="2" s="1"/>
  <c r="O162" i="2"/>
  <c r="O222" i="2" s="1"/>
  <c r="O283" i="2" s="1"/>
  <c r="O167" i="2"/>
  <c r="O227" i="2" s="1"/>
  <c r="O288" i="2" s="1"/>
  <c r="AB53" i="4"/>
  <c r="B42" i="7"/>
  <c r="B43" i="7" s="1"/>
  <c r="B55" i="7" s="1"/>
  <c r="AG50" i="4"/>
  <c r="AG39" i="4" s="1"/>
  <c r="AH31" i="4"/>
  <c r="R28" i="4"/>
  <c r="Q29" i="4"/>
  <c r="P49" i="4"/>
  <c r="P38" i="4"/>
  <c r="AL17" i="11"/>
  <c r="AK18" i="11"/>
  <c r="AC12" i="11"/>
  <c r="AC20" i="11" s="1"/>
  <c r="AC53" i="4" s="1"/>
  <c r="AC5" i="5"/>
  <c r="AD4" i="5"/>
  <c r="AC10" i="5"/>
  <c r="N190" i="2"/>
  <c r="R17" i="4"/>
  <c r="S16" i="4"/>
  <c r="M311" i="2"/>
  <c r="B7" i="2" s="1"/>
  <c r="M250" i="2"/>
  <c r="O58" i="4"/>
  <c r="O60" i="4" s="1"/>
  <c r="O51" i="4"/>
  <c r="O55" i="4" s="1"/>
  <c r="P164" i="2" l="1"/>
  <c r="P224" i="2" s="1"/>
  <c r="P285" i="2" s="1"/>
  <c r="P162" i="2"/>
  <c r="P222" i="2" s="1"/>
  <c r="P283" i="2" s="1"/>
  <c r="P167" i="2"/>
  <c r="P227" i="2" s="1"/>
  <c r="P288" i="2" s="1"/>
  <c r="P163" i="2"/>
  <c r="P223" i="2" s="1"/>
  <c r="P284" i="2" s="1"/>
  <c r="AC159" i="2"/>
  <c r="AC219" i="2" s="1"/>
  <c r="AC280" i="2" s="1"/>
  <c r="AC161" i="2"/>
  <c r="AC221" i="2" s="1"/>
  <c r="AC282" i="2" s="1"/>
  <c r="AC160" i="2"/>
  <c r="AC220" i="2" s="1"/>
  <c r="AC281" i="2" s="1"/>
  <c r="AB161" i="2"/>
  <c r="AB221" i="2" s="1"/>
  <c r="AB282" i="2" s="1"/>
  <c r="AB160" i="2"/>
  <c r="AB220" i="2" s="1"/>
  <c r="AB281" i="2" s="1"/>
  <c r="AB159" i="2"/>
  <c r="AB219" i="2" s="1"/>
  <c r="AB280" i="2" s="1"/>
  <c r="AP5" i="11"/>
  <c r="AO6" i="11"/>
  <c r="B51" i="7"/>
  <c r="B82" i="7" s="1"/>
  <c r="B84" i="7" s="1"/>
  <c r="AH50" i="4"/>
  <c r="AH39" i="4" s="1"/>
  <c r="AI31" i="4"/>
  <c r="AD12" i="11"/>
  <c r="AD20" i="11" s="1"/>
  <c r="AD53" i="4" s="1"/>
  <c r="S17" i="4"/>
  <c r="T16" i="4"/>
  <c r="AD5" i="5"/>
  <c r="AE4" i="5"/>
  <c r="AD10" i="5"/>
  <c r="Q49" i="4"/>
  <c r="Q38" i="4"/>
  <c r="Q40" i="4" s="1"/>
  <c r="N311" i="2"/>
  <c r="N250" i="2"/>
  <c r="AM17" i="11"/>
  <c r="AL18" i="11"/>
  <c r="O190" i="2"/>
  <c r="P40" i="4"/>
  <c r="R29" i="4"/>
  <c r="S28" i="4"/>
  <c r="P58" i="4"/>
  <c r="P60" i="4" s="1"/>
  <c r="P51" i="4"/>
  <c r="P55" i="4" s="1"/>
  <c r="B86" i="7" l="1"/>
  <c r="B5" i="7"/>
  <c r="Q167" i="2"/>
  <c r="Q227" i="2" s="1"/>
  <c r="Q288" i="2" s="1"/>
  <c r="Q162" i="2"/>
  <c r="Q222" i="2" s="1"/>
  <c r="Q283" i="2" s="1"/>
  <c r="Q163" i="2"/>
  <c r="Q223" i="2" s="1"/>
  <c r="Q284" i="2" s="1"/>
  <c r="Q164" i="2"/>
  <c r="Q224" i="2" s="1"/>
  <c r="Q285" i="2" s="1"/>
  <c r="AD160" i="2"/>
  <c r="AD220" i="2" s="1"/>
  <c r="AD281" i="2" s="1"/>
  <c r="AD161" i="2"/>
  <c r="AD221" i="2" s="1"/>
  <c r="AD282" i="2" s="1"/>
  <c r="AD159" i="2"/>
  <c r="AD219" i="2" s="1"/>
  <c r="AD280" i="2" s="1"/>
  <c r="AQ5" i="11"/>
  <c r="AP6" i="11"/>
  <c r="B46" i="7"/>
  <c r="AI50" i="4"/>
  <c r="AI39" i="4" s="1"/>
  <c r="AJ31" i="4"/>
  <c r="T17" i="4"/>
  <c r="U16" i="4"/>
  <c r="S29" i="4"/>
  <c r="T28" i="4"/>
  <c r="Q51" i="4"/>
  <c r="Q55" i="4" s="1"/>
  <c r="AE12" i="11"/>
  <c r="AE20" i="11" s="1"/>
  <c r="AE53" i="4" s="1"/>
  <c r="AN17" i="11"/>
  <c r="AM18" i="11"/>
  <c r="AE5" i="5"/>
  <c r="AF4" i="5"/>
  <c r="AE10" i="5"/>
  <c r="P190" i="2"/>
  <c r="R49" i="4"/>
  <c r="R38" i="4"/>
  <c r="R40" i="4" s="1"/>
  <c r="O311" i="2"/>
  <c r="O250" i="2"/>
  <c r="B87" i="7" l="1"/>
  <c r="B6" i="7"/>
  <c r="AR5" i="11"/>
  <c r="AQ6" i="11"/>
  <c r="AE161" i="2"/>
  <c r="AE221" i="2" s="1"/>
  <c r="AE282" i="2" s="1"/>
  <c r="AE160" i="2"/>
  <c r="AE220" i="2" s="1"/>
  <c r="AE281" i="2" s="1"/>
  <c r="AE159" i="2"/>
  <c r="AE219" i="2" s="1"/>
  <c r="AE280" i="2" s="1"/>
  <c r="R162" i="2"/>
  <c r="R222" i="2" s="1"/>
  <c r="R283" i="2" s="1"/>
  <c r="R163" i="2"/>
  <c r="R223" i="2" s="1"/>
  <c r="R284" i="2" s="1"/>
  <c r="R167" i="2"/>
  <c r="R227" i="2" s="1"/>
  <c r="R288" i="2" s="1"/>
  <c r="R164" i="2"/>
  <c r="R224" i="2" s="1"/>
  <c r="R285" i="2" s="1"/>
  <c r="AJ50" i="4"/>
  <c r="AK31" i="4"/>
  <c r="P311" i="2"/>
  <c r="P250" i="2"/>
  <c r="AF5" i="5"/>
  <c r="AG4" i="5"/>
  <c r="AF10" i="5"/>
  <c r="AN18" i="11"/>
  <c r="AO17" i="11"/>
  <c r="U17" i="4"/>
  <c r="V16" i="4"/>
  <c r="S49" i="4"/>
  <c r="S38" i="4"/>
  <c r="AF12" i="11"/>
  <c r="AF20" i="11" s="1"/>
  <c r="R51" i="4"/>
  <c r="R55" i="4" s="1"/>
  <c r="T29" i="4"/>
  <c r="U28" i="4"/>
  <c r="Q190" i="2"/>
  <c r="AF53" i="4" l="1"/>
  <c r="S164" i="2"/>
  <c r="S224" i="2" s="1"/>
  <c r="S285" i="2" s="1"/>
  <c r="S167" i="2"/>
  <c r="S227" i="2" s="1"/>
  <c r="S288" i="2" s="1"/>
  <c r="S162" i="2"/>
  <c r="S222" i="2" s="1"/>
  <c r="S283" i="2" s="1"/>
  <c r="S163" i="2"/>
  <c r="S223" i="2" s="1"/>
  <c r="S284" i="2" s="1"/>
  <c r="AS5" i="11"/>
  <c r="AR6" i="11"/>
  <c r="AK50" i="4"/>
  <c r="AK39" i="4" s="1"/>
  <c r="AL31" i="4"/>
  <c r="AJ39" i="4"/>
  <c r="AO18" i="11"/>
  <c r="AP17" i="11"/>
  <c r="Q311" i="2"/>
  <c r="Q250" i="2"/>
  <c r="AG12" i="11"/>
  <c r="AG20" i="11" s="1"/>
  <c r="AG53" i="4" s="1"/>
  <c r="AH4" i="5"/>
  <c r="AG5" i="5"/>
  <c r="AG10" i="5"/>
  <c r="V28" i="4"/>
  <c r="U29" i="4"/>
  <c r="T49" i="4"/>
  <c r="T38" i="4"/>
  <c r="T40" i="4" s="1"/>
  <c r="S51" i="4"/>
  <c r="S55" i="4" s="1"/>
  <c r="E24" i="7"/>
  <c r="S40" i="4"/>
  <c r="R190" i="2"/>
  <c r="V17" i="4"/>
  <c r="W16" i="4"/>
  <c r="AT5" i="11" l="1"/>
  <c r="AS6" i="11"/>
  <c r="T163" i="2"/>
  <c r="T223" i="2" s="1"/>
  <c r="T284" i="2" s="1"/>
  <c r="T167" i="2"/>
  <c r="T227" i="2" s="1"/>
  <c r="T288" i="2" s="1"/>
  <c r="T164" i="2"/>
  <c r="T224" i="2" s="1"/>
  <c r="T285" i="2" s="1"/>
  <c r="T162" i="2"/>
  <c r="T222" i="2" s="1"/>
  <c r="T283" i="2" s="1"/>
  <c r="AG161" i="2"/>
  <c r="AG221" i="2" s="1"/>
  <c r="AG282" i="2" s="1"/>
  <c r="AG160" i="2"/>
  <c r="AG220" i="2" s="1"/>
  <c r="AG281" i="2" s="1"/>
  <c r="AG159" i="2"/>
  <c r="AG219" i="2" s="1"/>
  <c r="AG280" i="2" s="1"/>
  <c r="H30" i="7"/>
  <c r="H90" i="7" s="1"/>
  <c r="AF161" i="2"/>
  <c r="AF221" i="2" s="1"/>
  <c r="AF282" i="2" s="1"/>
  <c r="AF160" i="2"/>
  <c r="AF220" i="2" s="1"/>
  <c r="AF281" i="2" s="1"/>
  <c r="AF159" i="2"/>
  <c r="AF219" i="2" s="1"/>
  <c r="AF280" i="2" s="1"/>
  <c r="AL50" i="4"/>
  <c r="AL39" i="4" s="1"/>
  <c r="AM31" i="4"/>
  <c r="H18" i="7"/>
  <c r="T51" i="4"/>
  <c r="T55" i="4" s="1"/>
  <c r="U49" i="4"/>
  <c r="U38" i="4"/>
  <c r="AH12" i="11"/>
  <c r="AH20" i="11" s="1"/>
  <c r="AH53" i="4" s="1"/>
  <c r="V29" i="4"/>
  <c r="W28" i="4"/>
  <c r="W17" i="4"/>
  <c r="X16" i="4"/>
  <c r="AQ17" i="11"/>
  <c r="AP18" i="11"/>
  <c r="R311" i="2"/>
  <c r="R250" i="2"/>
  <c r="E38" i="7"/>
  <c r="E21" i="7"/>
  <c r="S190" i="2"/>
  <c r="AI4" i="5"/>
  <c r="AH10" i="5"/>
  <c r="AH5" i="5"/>
  <c r="H91" i="7" l="1"/>
  <c r="H36" i="7" s="1"/>
  <c r="U162" i="2"/>
  <c r="U222" i="2" s="1"/>
  <c r="U283" i="2" s="1"/>
  <c r="U163" i="2"/>
  <c r="U223" i="2" s="1"/>
  <c r="U284" i="2" s="1"/>
  <c r="U164" i="2"/>
  <c r="U224" i="2" s="1"/>
  <c r="U285" i="2" s="1"/>
  <c r="U167" i="2"/>
  <c r="U227" i="2" s="1"/>
  <c r="U288" i="2" s="1"/>
  <c r="AH161" i="2"/>
  <c r="AH221" i="2" s="1"/>
  <c r="AH282" i="2" s="1"/>
  <c r="AH160" i="2"/>
  <c r="AH220" i="2" s="1"/>
  <c r="AH281" i="2" s="1"/>
  <c r="AH159" i="2"/>
  <c r="AH219" i="2" s="1"/>
  <c r="AH280" i="2" s="1"/>
  <c r="AT6" i="11"/>
  <c r="AU5" i="11"/>
  <c r="AM50" i="4"/>
  <c r="AM39" i="4" s="1"/>
  <c r="AN31" i="4"/>
  <c r="AI12" i="11"/>
  <c r="AI20" i="11" s="1"/>
  <c r="AI53" i="4" s="1"/>
  <c r="U51" i="4"/>
  <c r="U55" i="4" s="1"/>
  <c r="S311" i="2"/>
  <c r="S250" i="2"/>
  <c r="U40" i="4"/>
  <c r="AJ4" i="5"/>
  <c r="AI10" i="5"/>
  <c r="AI5" i="5"/>
  <c r="T190" i="2"/>
  <c r="AQ18" i="11"/>
  <c r="AR17" i="11"/>
  <c r="X17" i="4"/>
  <c r="Y16" i="4"/>
  <c r="W29" i="4"/>
  <c r="X28" i="4"/>
  <c r="V38" i="4"/>
  <c r="V40" i="4" s="1"/>
  <c r="V49" i="4"/>
  <c r="H92" i="7" l="1"/>
  <c r="H94" i="7" s="1"/>
  <c r="H37" i="7" s="1"/>
  <c r="AU6" i="11"/>
  <c r="AV5" i="11"/>
  <c r="V162" i="2"/>
  <c r="V222" i="2" s="1"/>
  <c r="V283" i="2" s="1"/>
  <c r="V167" i="2"/>
  <c r="V227" i="2" s="1"/>
  <c r="V288" i="2" s="1"/>
  <c r="V163" i="2"/>
  <c r="V223" i="2" s="1"/>
  <c r="V284" i="2" s="1"/>
  <c r="V164" i="2"/>
  <c r="V224" i="2" s="1"/>
  <c r="V285" i="2" s="1"/>
  <c r="AI159" i="2"/>
  <c r="AI219" i="2" s="1"/>
  <c r="AI280" i="2" s="1"/>
  <c r="AI161" i="2"/>
  <c r="AI221" i="2" s="1"/>
  <c r="AI282" i="2" s="1"/>
  <c r="AI160" i="2"/>
  <c r="AI220" i="2" s="1"/>
  <c r="AI281" i="2" s="1"/>
  <c r="AN50" i="4"/>
  <c r="AN39" i="4" s="1"/>
  <c r="AO31" i="4"/>
  <c r="Y17" i="4"/>
  <c r="Z16" i="4"/>
  <c r="AJ5" i="5"/>
  <c r="AK4" i="5"/>
  <c r="AJ10" i="5"/>
  <c r="AS17" i="11"/>
  <c r="AR18" i="11"/>
  <c r="X29" i="4"/>
  <c r="Y28" i="4"/>
  <c r="V51" i="4"/>
  <c r="V55" i="4" s="1"/>
  <c r="U190" i="2"/>
  <c r="W38" i="4"/>
  <c r="W40" i="4" s="1"/>
  <c r="W49" i="4"/>
  <c r="T311" i="2"/>
  <c r="T250" i="2"/>
  <c r="AJ12" i="11"/>
  <c r="AJ20" i="11" s="1"/>
  <c r="AJ53" i="4" s="1"/>
  <c r="AJ161" i="2" l="1"/>
  <c r="AJ221" i="2" s="1"/>
  <c r="AJ282" i="2" s="1"/>
  <c r="AJ160" i="2"/>
  <c r="AJ220" i="2" s="1"/>
  <c r="AJ281" i="2" s="1"/>
  <c r="AJ159" i="2"/>
  <c r="AJ219" i="2" s="1"/>
  <c r="AJ280" i="2" s="1"/>
  <c r="AV6" i="11"/>
  <c r="AW5" i="11"/>
  <c r="W162" i="2"/>
  <c r="W222" i="2" s="1"/>
  <c r="W283" i="2" s="1"/>
  <c r="W164" i="2"/>
  <c r="W224" i="2" s="1"/>
  <c r="W285" i="2" s="1"/>
  <c r="W167" i="2"/>
  <c r="W227" i="2" s="1"/>
  <c r="W288" i="2" s="1"/>
  <c r="W163" i="2"/>
  <c r="W223" i="2" s="1"/>
  <c r="W284" i="2" s="1"/>
  <c r="AP31" i="4"/>
  <c r="AO50" i="4"/>
  <c r="AO39" i="4" s="1"/>
  <c r="AT17" i="11"/>
  <c r="AS18" i="11"/>
  <c r="Z28" i="4"/>
  <c r="Y29" i="4"/>
  <c r="U311" i="2"/>
  <c r="U250" i="2"/>
  <c r="V190" i="2"/>
  <c r="AA16" i="4"/>
  <c r="Z17" i="4"/>
  <c r="X49" i="4"/>
  <c r="X38" i="4"/>
  <c r="X40" i="4" s="1"/>
  <c r="W51" i="4"/>
  <c r="W55" i="4" s="1"/>
  <c r="AK12" i="11"/>
  <c r="AK20" i="11" s="1"/>
  <c r="AK15" i="5"/>
  <c r="AK16" i="5" s="1"/>
  <c r="AK5" i="5"/>
  <c r="AL4" i="5"/>
  <c r="AK10" i="5"/>
  <c r="AK11" i="5" s="1"/>
  <c r="H13" i="7" s="1"/>
  <c r="X162" i="2" l="1"/>
  <c r="X222" i="2" s="1"/>
  <c r="X283" i="2" s="1"/>
  <c r="X163" i="2"/>
  <c r="X223" i="2" s="1"/>
  <c r="X284" i="2" s="1"/>
  <c r="X164" i="2"/>
  <c r="X224" i="2" s="1"/>
  <c r="X285" i="2" s="1"/>
  <c r="X167" i="2"/>
  <c r="X227" i="2" s="1"/>
  <c r="X288" i="2" s="1"/>
  <c r="AW6" i="11"/>
  <c r="AX5" i="11"/>
  <c r="AK53" i="4"/>
  <c r="AK21" i="11"/>
  <c r="AK17" i="5"/>
  <c r="AL9" i="5" s="1"/>
  <c r="AM9" i="5" s="1"/>
  <c r="AN9" i="5" s="1"/>
  <c r="AO9" i="5" s="1"/>
  <c r="AP9" i="5" s="1"/>
  <c r="AQ9" i="5" s="1"/>
  <c r="AR9" i="5" s="1"/>
  <c r="AS9" i="5" s="1"/>
  <c r="AT9" i="5" s="1"/>
  <c r="AU9" i="5" s="1"/>
  <c r="AV9" i="5" s="1"/>
  <c r="AW9" i="5" s="1"/>
  <c r="AQ31" i="4"/>
  <c r="AP50" i="4"/>
  <c r="AP39" i="4" s="1"/>
  <c r="AL12" i="11"/>
  <c r="AL20" i="11" s="1"/>
  <c r="AA17" i="4"/>
  <c r="AB16" i="4"/>
  <c r="W190" i="2"/>
  <c r="V311" i="2"/>
  <c r="V250" i="2"/>
  <c r="AL5" i="5"/>
  <c r="AM4" i="5"/>
  <c r="Y49" i="4"/>
  <c r="Y38" i="4"/>
  <c r="AU17" i="11"/>
  <c r="AT18" i="11"/>
  <c r="H25" i="7"/>
  <c r="H10" i="7"/>
  <c r="X51" i="4"/>
  <c r="X55" i="4" s="1"/>
  <c r="AA28" i="4"/>
  <c r="Z29" i="4"/>
  <c r="AY5" i="11" l="1"/>
  <c r="AX6" i="11"/>
  <c r="Y164" i="2"/>
  <c r="Y224" i="2" s="1"/>
  <c r="Y285" i="2" s="1"/>
  <c r="Y162" i="2"/>
  <c r="Y222" i="2" s="1"/>
  <c r="Y283" i="2" s="1"/>
  <c r="Y167" i="2"/>
  <c r="Y227" i="2" s="1"/>
  <c r="Y288" i="2" s="1"/>
  <c r="Y163" i="2"/>
  <c r="Y223" i="2" s="1"/>
  <c r="Y284" i="2" s="1"/>
  <c r="AK160" i="2"/>
  <c r="AK220" i="2" s="1"/>
  <c r="AK281" i="2" s="1"/>
  <c r="AK161" i="2"/>
  <c r="AK221" i="2" s="1"/>
  <c r="AK282" i="2" s="1"/>
  <c r="AK159" i="2"/>
  <c r="AK219" i="2" s="1"/>
  <c r="AK280" i="2" s="1"/>
  <c r="AL10" i="5"/>
  <c r="AL53" i="4"/>
  <c r="AQ50" i="4"/>
  <c r="AQ39" i="4" s="1"/>
  <c r="AR31" i="4"/>
  <c r="X190" i="2"/>
  <c r="AB17" i="4"/>
  <c r="AC16" i="4"/>
  <c r="Y51" i="4"/>
  <c r="Y55" i="4" s="1"/>
  <c r="E29" i="7"/>
  <c r="E27" i="7" s="1"/>
  <c r="E31" i="7" s="1"/>
  <c r="C4" i="7" s="1"/>
  <c r="W311" i="2"/>
  <c r="W250" i="2"/>
  <c r="AM5" i="5"/>
  <c r="AN4" i="5"/>
  <c r="AM10" i="5"/>
  <c r="AB28" i="4"/>
  <c r="AA29" i="4"/>
  <c r="AU18" i="11"/>
  <c r="AV17" i="11"/>
  <c r="Y40" i="4"/>
  <c r="E17" i="7"/>
  <c r="E15" i="7" s="1"/>
  <c r="E19" i="7" s="1"/>
  <c r="AM12" i="11"/>
  <c r="AM20" i="11" s="1"/>
  <c r="AM53" i="4" s="1"/>
  <c r="Z49" i="4"/>
  <c r="Z38" i="4"/>
  <c r="Z165" i="2" l="1"/>
  <c r="Z225" i="2" s="1"/>
  <c r="Z286" i="2" s="1"/>
  <c r="Z162" i="2"/>
  <c r="Z222" i="2" s="1"/>
  <c r="Z283" i="2" s="1"/>
  <c r="Z167" i="2"/>
  <c r="Z227" i="2" s="1"/>
  <c r="Z288" i="2" s="1"/>
  <c r="Z166" i="2"/>
  <c r="Z226" i="2" s="1"/>
  <c r="Z287" i="2" s="1"/>
  <c r="Z164" i="2"/>
  <c r="Z224" i="2" s="1"/>
  <c r="Z285" i="2" s="1"/>
  <c r="Z163" i="2"/>
  <c r="Z223" i="2" s="1"/>
  <c r="Z284" i="2" s="1"/>
  <c r="AL160" i="2"/>
  <c r="AL220" i="2" s="1"/>
  <c r="AL281" i="2" s="1"/>
  <c r="AL161" i="2"/>
  <c r="AL221" i="2" s="1"/>
  <c r="AL282" i="2" s="1"/>
  <c r="AL159" i="2"/>
  <c r="AL219" i="2" s="1"/>
  <c r="AL280" i="2" s="1"/>
  <c r="AM161" i="2"/>
  <c r="AM221" i="2" s="1"/>
  <c r="AM282" i="2" s="1"/>
  <c r="AM160" i="2"/>
  <c r="AM220" i="2" s="1"/>
  <c r="AM281" i="2" s="1"/>
  <c r="AM159" i="2"/>
  <c r="AM219" i="2" s="1"/>
  <c r="AM280" i="2" s="1"/>
  <c r="AY6" i="11"/>
  <c r="AZ5" i="11"/>
  <c r="AR50" i="4"/>
  <c r="AR39" i="4" s="1"/>
  <c r="AS31" i="4"/>
  <c r="AW17" i="11"/>
  <c r="AV18" i="11"/>
  <c r="Y190" i="2"/>
  <c r="C5" i="2" s="1"/>
  <c r="AC17" i="4"/>
  <c r="AD16" i="4"/>
  <c r="AN5" i="5"/>
  <c r="AO4" i="5"/>
  <c r="AN10" i="5"/>
  <c r="E35" i="7"/>
  <c r="E39" i="7"/>
  <c r="E50" i="7" s="1"/>
  <c r="AB29" i="4"/>
  <c r="AC28" i="4"/>
  <c r="X311" i="2"/>
  <c r="X250" i="2"/>
  <c r="Z40" i="4"/>
  <c r="AA49" i="4"/>
  <c r="AA38" i="4"/>
  <c r="AA40" i="4" s="1"/>
  <c r="Z51" i="4"/>
  <c r="Z55" i="4" s="1"/>
  <c r="AN12" i="11"/>
  <c r="AN20" i="11" s="1"/>
  <c r="AN53" i="4" s="1"/>
  <c r="AA162" i="2" l="1"/>
  <c r="AA222" i="2" s="1"/>
  <c r="AA283" i="2" s="1"/>
  <c r="AA165" i="2"/>
  <c r="AA225" i="2" s="1"/>
  <c r="AA286" i="2" s="1"/>
  <c r="AA167" i="2"/>
  <c r="AA227" i="2" s="1"/>
  <c r="AA288" i="2" s="1"/>
  <c r="AA163" i="2"/>
  <c r="AA223" i="2" s="1"/>
  <c r="AA284" i="2" s="1"/>
  <c r="AA166" i="2"/>
  <c r="AA226" i="2" s="1"/>
  <c r="AA287" i="2" s="1"/>
  <c r="AA164" i="2"/>
  <c r="AA224" i="2" s="1"/>
  <c r="AA285" i="2" s="1"/>
  <c r="AZ6" i="11"/>
  <c r="BA5" i="11"/>
  <c r="AN159" i="2"/>
  <c r="AN219" i="2" s="1"/>
  <c r="AN280" i="2" s="1"/>
  <c r="AN160" i="2"/>
  <c r="AN220" i="2" s="1"/>
  <c r="AN281" i="2" s="1"/>
  <c r="AN161" i="2"/>
  <c r="AN221" i="2" s="1"/>
  <c r="AN282" i="2" s="1"/>
  <c r="AS50" i="4"/>
  <c r="AS39" i="4" s="1"/>
  <c r="AT31" i="4"/>
  <c r="AB49" i="4"/>
  <c r="AB38" i="4"/>
  <c r="AB40" i="4" s="1"/>
  <c r="AA51" i="4"/>
  <c r="AA55" i="4" s="1"/>
  <c r="AW18" i="11"/>
  <c r="AX17" i="11"/>
  <c r="AP4" i="5"/>
  <c r="AO5" i="5"/>
  <c r="AO10" i="5"/>
  <c r="Y311" i="2"/>
  <c r="C7" i="2" s="1"/>
  <c r="Y250" i="2"/>
  <c r="AO12" i="11"/>
  <c r="AO20" i="11" s="1"/>
  <c r="E42" i="7"/>
  <c r="E43" i="7" s="1"/>
  <c r="E55" i="7" s="1"/>
  <c r="Z190" i="2"/>
  <c r="AD17" i="4"/>
  <c r="AE16" i="4"/>
  <c r="AC29" i="4"/>
  <c r="AD28" i="4"/>
  <c r="BB5" i="11" l="1"/>
  <c r="BA6" i="11"/>
  <c r="AB166" i="2"/>
  <c r="AB226" i="2" s="1"/>
  <c r="AB287" i="2" s="1"/>
  <c r="AB165" i="2"/>
  <c r="AB225" i="2" s="1"/>
  <c r="AB286" i="2" s="1"/>
  <c r="AB167" i="2"/>
  <c r="AB227" i="2" s="1"/>
  <c r="AB288" i="2" s="1"/>
  <c r="AB164" i="2"/>
  <c r="AB224" i="2" s="1"/>
  <c r="AB285" i="2" s="1"/>
  <c r="AB162" i="2"/>
  <c r="AB222" i="2" s="1"/>
  <c r="AB283" i="2" s="1"/>
  <c r="AB163" i="2"/>
  <c r="AB223" i="2" s="1"/>
  <c r="AB284" i="2" s="1"/>
  <c r="AO53" i="4"/>
  <c r="AT50" i="4"/>
  <c r="AT39" i="4" s="1"/>
  <c r="AU31" i="4"/>
  <c r="AX18" i="11"/>
  <c r="AY17" i="11"/>
  <c r="AA190" i="2"/>
  <c r="AE17" i="4"/>
  <c r="AF16" i="4"/>
  <c r="AD29" i="4"/>
  <c r="AE28" i="4"/>
  <c r="AQ4" i="5"/>
  <c r="AP10" i="5"/>
  <c r="AP5" i="5"/>
  <c r="AB51" i="4"/>
  <c r="AB55" i="4" s="1"/>
  <c r="E51" i="7"/>
  <c r="AC49" i="4"/>
  <c r="AC38" i="4"/>
  <c r="Z311" i="2"/>
  <c r="Z250" i="2"/>
  <c r="AP12" i="11"/>
  <c r="AP20" i="11" s="1"/>
  <c r="AP53" i="4" s="1"/>
  <c r="AO160" i="2" l="1"/>
  <c r="AO220" i="2" s="1"/>
  <c r="AO281" i="2" s="1"/>
  <c r="AO161" i="2"/>
  <c r="AO221" i="2" s="1"/>
  <c r="AO282" i="2" s="1"/>
  <c r="AO159" i="2"/>
  <c r="AO219" i="2" s="1"/>
  <c r="AO280" i="2" s="1"/>
  <c r="AC164" i="2"/>
  <c r="AC224" i="2" s="1"/>
  <c r="AC285" i="2" s="1"/>
  <c r="AC163" i="2"/>
  <c r="AC223" i="2" s="1"/>
  <c r="AC284" i="2" s="1"/>
  <c r="AC162" i="2"/>
  <c r="AC222" i="2" s="1"/>
  <c r="AC283" i="2" s="1"/>
  <c r="AC165" i="2"/>
  <c r="AC225" i="2" s="1"/>
  <c r="AC286" i="2" s="1"/>
  <c r="AC166" i="2"/>
  <c r="AC226" i="2" s="1"/>
  <c r="AC287" i="2" s="1"/>
  <c r="AC167" i="2"/>
  <c r="AC227" i="2" s="1"/>
  <c r="AC288" i="2" s="1"/>
  <c r="BC5" i="11"/>
  <c r="BB6" i="11"/>
  <c r="AP159" i="2"/>
  <c r="AP219" i="2" s="1"/>
  <c r="AP280" i="2" s="1"/>
  <c r="AP160" i="2"/>
  <c r="AP220" i="2" s="1"/>
  <c r="AP281" i="2" s="1"/>
  <c r="AP161" i="2"/>
  <c r="AP221" i="2" s="1"/>
  <c r="AP282" i="2" s="1"/>
  <c r="AU50" i="4"/>
  <c r="AU39" i="4" s="1"/>
  <c r="AV31" i="4"/>
  <c r="AR4" i="5"/>
  <c r="AQ10" i="5"/>
  <c r="AQ5" i="5"/>
  <c r="AQ12" i="11"/>
  <c r="AQ20" i="11" s="1"/>
  <c r="AE29" i="4"/>
  <c r="AF28" i="4"/>
  <c r="AG16" i="4"/>
  <c r="AF17" i="4"/>
  <c r="AC40" i="4"/>
  <c r="AA311" i="2"/>
  <c r="AA250" i="2"/>
  <c r="AD38" i="4"/>
  <c r="AD40" i="4" s="1"/>
  <c r="AD49" i="4"/>
  <c r="AY18" i="11"/>
  <c r="AZ17" i="11"/>
  <c r="AB190" i="2"/>
  <c r="AC51" i="4"/>
  <c r="AC55" i="4" s="1"/>
  <c r="E82" i="7"/>
  <c r="E84" i="7" s="1"/>
  <c r="E46" i="7"/>
  <c r="E86" i="7" l="1"/>
  <c r="C5" i="7"/>
  <c r="BD5" i="11"/>
  <c r="BC6" i="11"/>
  <c r="AQ53" i="4"/>
  <c r="AD163" i="2"/>
  <c r="AD223" i="2" s="1"/>
  <c r="AD284" i="2" s="1"/>
  <c r="AD167" i="2"/>
  <c r="AD227" i="2" s="1"/>
  <c r="AD288" i="2" s="1"/>
  <c r="AD164" i="2"/>
  <c r="AD224" i="2" s="1"/>
  <c r="AD285" i="2" s="1"/>
  <c r="AD162" i="2"/>
  <c r="AD222" i="2" s="1"/>
  <c r="AD283" i="2" s="1"/>
  <c r="AD166" i="2"/>
  <c r="AD226" i="2" s="1"/>
  <c r="AD287" i="2" s="1"/>
  <c r="AD165" i="2"/>
  <c r="AD225" i="2" s="1"/>
  <c r="AD286" i="2" s="1"/>
  <c r="AV50" i="4"/>
  <c r="AW31" i="4"/>
  <c r="AF29" i="4"/>
  <c r="AG28" i="4"/>
  <c r="AR10" i="5"/>
  <c r="AS4" i="5"/>
  <c r="AR5" i="5"/>
  <c r="AB311" i="2"/>
  <c r="AB250" i="2"/>
  <c r="AH16" i="4"/>
  <c r="AG17" i="4"/>
  <c r="AD51" i="4"/>
  <c r="AD55" i="4" s="1"/>
  <c r="AR12" i="11"/>
  <c r="AR20" i="11" s="1"/>
  <c r="AR53" i="4" s="1"/>
  <c r="BA17" i="11"/>
  <c r="AZ18" i="11"/>
  <c r="AC190" i="2"/>
  <c r="AE38" i="4"/>
  <c r="AE49" i="4"/>
  <c r="E87" i="7" l="1"/>
  <c r="C6" i="7"/>
  <c r="AQ159" i="2"/>
  <c r="AQ219" i="2" s="1"/>
  <c r="AQ280" i="2" s="1"/>
  <c r="AQ160" i="2"/>
  <c r="AQ220" i="2" s="1"/>
  <c r="AQ281" i="2" s="1"/>
  <c r="AQ161" i="2"/>
  <c r="AQ221" i="2" s="1"/>
  <c r="AQ282" i="2" s="1"/>
  <c r="AR161" i="2"/>
  <c r="AR221" i="2" s="1"/>
  <c r="AR282" i="2" s="1"/>
  <c r="AR159" i="2"/>
  <c r="AR219" i="2" s="1"/>
  <c r="AR280" i="2" s="1"/>
  <c r="AR160" i="2"/>
  <c r="AR220" i="2" s="1"/>
  <c r="AR281" i="2" s="1"/>
  <c r="AE162" i="2"/>
  <c r="AE222" i="2" s="1"/>
  <c r="AE283" i="2" s="1"/>
  <c r="AE165" i="2"/>
  <c r="AE225" i="2" s="1"/>
  <c r="AE286" i="2" s="1"/>
  <c r="AE164" i="2"/>
  <c r="AE224" i="2" s="1"/>
  <c r="AE285" i="2" s="1"/>
  <c r="AE163" i="2"/>
  <c r="AE223" i="2" s="1"/>
  <c r="AE284" i="2" s="1"/>
  <c r="AE167" i="2"/>
  <c r="AE227" i="2" s="1"/>
  <c r="AE288" i="2" s="1"/>
  <c r="AE166" i="2"/>
  <c r="AE226" i="2" s="1"/>
  <c r="AE287" i="2" s="1"/>
  <c r="BE5" i="11"/>
  <c r="BD6" i="11"/>
  <c r="AX31" i="4"/>
  <c r="AW50" i="4"/>
  <c r="AW39" i="4" s="1"/>
  <c r="AV39" i="4"/>
  <c r="AD190" i="2"/>
  <c r="AC311" i="2"/>
  <c r="AC250" i="2"/>
  <c r="AE40" i="4"/>
  <c r="AT4" i="5"/>
  <c r="AS5" i="5"/>
  <c r="AS10" i="5"/>
  <c r="AE51" i="4"/>
  <c r="AE55" i="4" s="1"/>
  <c r="AI16" i="4"/>
  <c r="AH17" i="4"/>
  <c r="AS12" i="11"/>
  <c r="AS20" i="11" s="1"/>
  <c r="AS53" i="4" s="1"/>
  <c r="AH28" i="4"/>
  <c r="AG29" i="4"/>
  <c r="AF49" i="4"/>
  <c r="AF38" i="4"/>
  <c r="AF40" i="4" s="1"/>
  <c r="H24" i="7"/>
  <c r="BA18" i="11"/>
  <c r="BB17" i="11"/>
  <c r="K30" i="7" l="1"/>
  <c r="K90" i="7" s="1"/>
  <c r="K91" i="7" s="1"/>
  <c r="K36" i="7" s="1"/>
  <c r="AF165" i="2"/>
  <c r="AF225" i="2" s="1"/>
  <c r="AF286" i="2" s="1"/>
  <c r="AF167" i="2"/>
  <c r="AF227" i="2" s="1"/>
  <c r="AF288" i="2" s="1"/>
  <c r="AF164" i="2"/>
  <c r="AF224" i="2" s="1"/>
  <c r="AF285" i="2" s="1"/>
  <c r="AF166" i="2"/>
  <c r="AF226" i="2" s="1"/>
  <c r="AF287" i="2" s="1"/>
  <c r="AF162" i="2"/>
  <c r="AF222" i="2" s="1"/>
  <c r="AF283" i="2" s="1"/>
  <c r="AF163" i="2"/>
  <c r="AF223" i="2" s="1"/>
  <c r="AF284" i="2" s="1"/>
  <c r="AS161" i="2"/>
  <c r="AS221" i="2" s="1"/>
  <c r="AS282" i="2" s="1"/>
  <c r="AS159" i="2"/>
  <c r="AS219" i="2" s="1"/>
  <c r="AS280" i="2" s="1"/>
  <c r="AS160" i="2"/>
  <c r="AS220" i="2" s="1"/>
  <c r="AS281" i="2" s="1"/>
  <c r="BF5" i="11"/>
  <c r="BE6" i="11"/>
  <c r="K18" i="7"/>
  <c r="AY31" i="4"/>
  <c r="AX50" i="4"/>
  <c r="AX39" i="4" s="1"/>
  <c r="BC17" i="11"/>
  <c r="BB18" i="11"/>
  <c r="AJ16" i="4"/>
  <c r="AI17" i="4"/>
  <c r="AD311" i="2"/>
  <c r="AD250" i="2"/>
  <c r="AF51" i="4"/>
  <c r="AF55" i="4" s="1"/>
  <c r="AG49" i="4"/>
  <c r="AG38" i="4"/>
  <c r="AG40" i="4" s="1"/>
  <c r="AT5" i="5"/>
  <c r="AU4" i="5"/>
  <c r="AT10" i="5"/>
  <c r="AE190" i="2"/>
  <c r="AT12" i="11"/>
  <c r="AT20" i="11" s="1"/>
  <c r="AT53" i="4" s="1"/>
  <c r="H38" i="7"/>
  <c r="H21" i="7"/>
  <c r="AI28" i="4"/>
  <c r="AH29" i="4"/>
  <c r="K92" i="7" l="1"/>
  <c r="K94" i="7" s="1"/>
  <c r="BF6" i="11"/>
  <c r="BG5" i="11"/>
  <c r="AT160" i="2"/>
  <c r="AT220" i="2" s="1"/>
  <c r="AT281" i="2" s="1"/>
  <c r="AT159" i="2"/>
  <c r="AT219" i="2" s="1"/>
  <c r="AT280" i="2" s="1"/>
  <c r="AT161" i="2"/>
  <c r="AT221" i="2" s="1"/>
  <c r="AT282" i="2" s="1"/>
  <c r="AG164" i="2"/>
  <c r="AG224" i="2" s="1"/>
  <c r="AG285" i="2" s="1"/>
  <c r="AG162" i="2"/>
  <c r="AG222" i="2" s="1"/>
  <c r="AG283" i="2" s="1"/>
  <c r="AG163" i="2"/>
  <c r="AG223" i="2" s="1"/>
  <c r="AG284" i="2" s="1"/>
  <c r="AG165" i="2"/>
  <c r="AG225" i="2" s="1"/>
  <c r="AG286" i="2" s="1"/>
  <c r="AG167" i="2"/>
  <c r="AG227" i="2" s="1"/>
  <c r="AG288" i="2" s="1"/>
  <c r="AG166" i="2"/>
  <c r="AG226" i="2" s="1"/>
  <c r="AG287" i="2" s="1"/>
  <c r="AY50" i="4"/>
  <c r="AY39" i="4" s="1"/>
  <c r="AZ31" i="4"/>
  <c r="AH38" i="4"/>
  <c r="AH40" i="4" s="1"/>
  <c r="AH49" i="4"/>
  <c r="AU5" i="5"/>
  <c r="AV4" i="5"/>
  <c r="AU10" i="5"/>
  <c r="AU12" i="11"/>
  <c r="AU20" i="11" s="1"/>
  <c r="AU53" i="4" s="1"/>
  <c r="AK16" i="4"/>
  <c r="AJ17" i="4"/>
  <c r="AF190" i="2"/>
  <c r="AG51" i="4"/>
  <c r="AG55" i="4" s="1"/>
  <c r="AJ28" i="4"/>
  <c r="AI29" i="4"/>
  <c r="AE311" i="2"/>
  <c r="AE250" i="2"/>
  <c r="BD17" i="11"/>
  <c r="BC18" i="11"/>
  <c r="BG6" i="11" l="1"/>
  <c r="BH5" i="11"/>
  <c r="AU159" i="2"/>
  <c r="AU219" i="2" s="1"/>
  <c r="AU280" i="2" s="1"/>
  <c r="AU160" i="2"/>
  <c r="AU220" i="2" s="1"/>
  <c r="AU281" i="2" s="1"/>
  <c r="AU161" i="2"/>
  <c r="AU221" i="2" s="1"/>
  <c r="AU282" i="2" s="1"/>
  <c r="AH166" i="2"/>
  <c r="AH226" i="2" s="1"/>
  <c r="AH287" i="2" s="1"/>
  <c r="AH167" i="2"/>
  <c r="AH227" i="2" s="1"/>
  <c r="AH288" i="2" s="1"/>
  <c r="AH165" i="2"/>
  <c r="AH225" i="2" s="1"/>
  <c r="AH286" i="2" s="1"/>
  <c r="AH164" i="2"/>
  <c r="AH224" i="2" s="1"/>
  <c r="AH285" i="2" s="1"/>
  <c r="AH162" i="2"/>
  <c r="AH222" i="2" s="1"/>
  <c r="AH283" i="2" s="1"/>
  <c r="AH163" i="2"/>
  <c r="AH223" i="2" s="1"/>
  <c r="AH284" i="2" s="1"/>
  <c r="AZ50" i="4"/>
  <c r="AZ39" i="4" s="1"/>
  <c r="BA31" i="4"/>
  <c r="AF311" i="2"/>
  <c r="AF250" i="2"/>
  <c r="AG190" i="2"/>
  <c r="AK28" i="4"/>
  <c r="AJ29" i="4"/>
  <c r="AV12" i="11"/>
  <c r="AV20" i="11" s="1"/>
  <c r="AV53" i="4" s="1"/>
  <c r="AH51" i="4"/>
  <c r="AH55" i="4" s="1"/>
  <c r="AV5" i="5"/>
  <c r="AW4" i="5"/>
  <c r="AV10" i="5"/>
  <c r="AK17" i="4"/>
  <c r="AL16" i="4"/>
  <c r="AI49" i="4"/>
  <c r="AI38" i="4"/>
  <c r="AI40" i="4" s="1"/>
  <c r="BE17" i="11"/>
  <c r="BD18" i="11"/>
  <c r="AV160" i="2" l="1"/>
  <c r="AV220" i="2" s="1"/>
  <c r="AV281" i="2" s="1"/>
  <c r="AV159" i="2"/>
  <c r="AV219" i="2" s="1"/>
  <c r="AV280" i="2" s="1"/>
  <c r="AV161" i="2"/>
  <c r="AV221" i="2" s="1"/>
  <c r="AV282" i="2" s="1"/>
  <c r="BH6" i="11"/>
  <c r="BI5" i="11"/>
  <c r="BI6" i="11" s="1"/>
  <c r="AI162" i="2"/>
  <c r="AI222" i="2" s="1"/>
  <c r="AI283" i="2" s="1"/>
  <c r="AI163" i="2"/>
  <c r="AI223" i="2" s="1"/>
  <c r="AI284" i="2" s="1"/>
  <c r="AI165" i="2"/>
  <c r="AI225" i="2" s="1"/>
  <c r="AI286" i="2" s="1"/>
  <c r="AI166" i="2"/>
  <c r="AI226" i="2" s="1"/>
  <c r="AI287" i="2" s="1"/>
  <c r="AI167" i="2"/>
  <c r="AI227" i="2" s="1"/>
  <c r="AI288" i="2" s="1"/>
  <c r="AI164" i="2"/>
  <c r="AI224" i="2" s="1"/>
  <c r="AI285" i="2" s="1"/>
  <c r="BA50" i="4"/>
  <c r="BA39" i="4" s="1"/>
  <c r="BB31" i="4"/>
  <c r="BE18" i="11"/>
  <c r="BF17" i="11"/>
  <c r="AG311" i="2"/>
  <c r="AG250" i="2"/>
  <c r="AJ49" i="4"/>
  <c r="AJ38" i="4"/>
  <c r="AJ40" i="4" s="1"/>
  <c r="AW15" i="5"/>
  <c r="AW16" i="5" s="1"/>
  <c r="AX4" i="5"/>
  <c r="AW10" i="5"/>
  <c r="AW11" i="5" s="1"/>
  <c r="K13" i="7" s="1"/>
  <c r="AW5" i="5"/>
  <c r="AW12" i="11"/>
  <c r="AW20" i="11" s="1"/>
  <c r="AI51" i="4"/>
  <c r="AI55" i="4" s="1"/>
  <c r="AL17" i="4"/>
  <c r="AM16" i="4"/>
  <c r="AH190" i="2"/>
  <c r="AK29" i="4"/>
  <c r="AL28" i="4"/>
  <c r="AJ166" i="2" l="1"/>
  <c r="AJ226" i="2" s="1"/>
  <c r="AJ287" i="2" s="1"/>
  <c r="AJ167" i="2"/>
  <c r="AJ227" i="2" s="1"/>
  <c r="AJ288" i="2" s="1"/>
  <c r="AJ163" i="2"/>
  <c r="AJ223" i="2" s="1"/>
  <c r="AJ284" i="2" s="1"/>
  <c r="AJ162" i="2"/>
  <c r="AJ222" i="2" s="1"/>
  <c r="AJ283" i="2" s="1"/>
  <c r="AJ164" i="2"/>
  <c r="AJ224" i="2" s="1"/>
  <c r="AJ285" i="2" s="1"/>
  <c r="AJ165" i="2"/>
  <c r="AJ225" i="2" s="1"/>
  <c r="AJ286" i="2" s="1"/>
  <c r="AW53" i="4"/>
  <c r="AW21" i="11"/>
  <c r="BB50" i="4"/>
  <c r="BB39" i="4" s="1"/>
  <c r="BC31" i="4"/>
  <c r="AJ51" i="4"/>
  <c r="AJ55" i="4" s="1"/>
  <c r="AY4" i="5"/>
  <c r="AX5" i="5"/>
  <c r="AL29" i="4"/>
  <c r="AM28" i="4"/>
  <c r="K25" i="7"/>
  <c r="K10" i="7"/>
  <c r="AI190" i="2"/>
  <c r="BG17" i="11"/>
  <c r="BF18" i="11"/>
  <c r="AW17" i="5"/>
  <c r="AX9" i="5" s="1"/>
  <c r="AK49" i="4"/>
  <c r="AK38" i="4"/>
  <c r="AH311" i="2"/>
  <c r="AH250" i="2"/>
  <c r="AM17" i="4"/>
  <c r="AN16" i="4"/>
  <c r="AX12" i="11"/>
  <c r="AX20" i="11" s="1"/>
  <c r="AX53" i="4" l="1"/>
  <c r="AK165" i="2"/>
  <c r="AK225" i="2" s="1"/>
  <c r="AK286" i="2" s="1"/>
  <c r="AK164" i="2"/>
  <c r="AK224" i="2" s="1"/>
  <c r="AK285" i="2" s="1"/>
  <c r="AK167" i="2"/>
  <c r="AK227" i="2" s="1"/>
  <c r="AK288" i="2" s="1"/>
  <c r="AK163" i="2"/>
  <c r="AK223" i="2" s="1"/>
  <c r="AK284" i="2" s="1"/>
  <c r="AK162" i="2"/>
  <c r="AK222" i="2" s="1"/>
  <c r="AK283" i="2" s="1"/>
  <c r="AK166" i="2"/>
  <c r="AK226" i="2" s="1"/>
  <c r="AK287" i="2" s="1"/>
  <c r="AW160" i="2"/>
  <c r="AW220" i="2" s="1"/>
  <c r="AW281" i="2" s="1"/>
  <c r="AW161" i="2"/>
  <c r="AW221" i="2" s="1"/>
  <c r="AW282" i="2" s="1"/>
  <c r="AW159" i="2"/>
  <c r="AW219" i="2" s="1"/>
  <c r="AW280" i="2" s="1"/>
  <c r="AY9" i="5"/>
  <c r="AZ9" i="5" s="1"/>
  <c r="BA9" i="5" s="1"/>
  <c r="BB9" i="5" s="1"/>
  <c r="BC9" i="5" s="1"/>
  <c r="BD9" i="5" s="1"/>
  <c r="BE9" i="5" s="1"/>
  <c r="BF9" i="5" s="1"/>
  <c r="BG9" i="5" s="1"/>
  <c r="BH9" i="5" s="1"/>
  <c r="BI9" i="5" s="1"/>
  <c r="AX10" i="5"/>
  <c r="BC50" i="4"/>
  <c r="BC39" i="4" s="1"/>
  <c r="BD31" i="4"/>
  <c r="AK40" i="4"/>
  <c r="H17" i="7"/>
  <c r="H15" i="7" s="1"/>
  <c r="H19" i="7" s="1"/>
  <c r="AL38" i="4"/>
  <c r="AL49" i="4"/>
  <c r="AY12" i="11"/>
  <c r="AY20" i="11" s="1"/>
  <c r="AY53" i="4" s="1"/>
  <c r="AI311" i="2"/>
  <c r="AI250" i="2"/>
  <c r="BG18" i="11"/>
  <c r="BH17" i="11"/>
  <c r="AN17" i="4"/>
  <c r="AO16" i="4"/>
  <c r="AZ4" i="5"/>
  <c r="AY5" i="5"/>
  <c r="AK51" i="4"/>
  <c r="AK55" i="4" s="1"/>
  <c r="H29" i="7"/>
  <c r="H27" i="7" s="1"/>
  <c r="H31" i="7" s="1"/>
  <c r="D4" i="7" s="1"/>
  <c r="AM29" i="4"/>
  <c r="AN28" i="4"/>
  <c r="AJ190" i="2"/>
  <c r="AY10" i="5" l="1"/>
  <c r="AY161" i="2"/>
  <c r="AY221" i="2" s="1"/>
  <c r="AY282" i="2" s="1"/>
  <c r="AY160" i="2"/>
  <c r="AY220" i="2" s="1"/>
  <c r="AY281" i="2" s="1"/>
  <c r="AY159" i="2"/>
  <c r="AY219" i="2" s="1"/>
  <c r="AY280" i="2" s="1"/>
  <c r="AL166" i="2"/>
  <c r="AL226" i="2" s="1"/>
  <c r="AL287" i="2" s="1"/>
  <c r="AL167" i="2"/>
  <c r="AL227" i="2" s="1"/>
  <c r="AL288" i="2" s="1"/>
  <c r="AL164" i="2"/>
  <c r="AL224" i="2" s="1"/>
  <c r="AL285" i="2" s="1"/>
  <c r="AL162" i="2"/>
  <c r="AL222" i="2" s="1"/>
  <c r="AL283" i="2" s="1"/>
  <c r="AL163" i="2"/>
  <c r="AL223" i="2" s="1"/>
  <c r="AL284" i="2" s="1"/>
  <c r="AL165" i="2"/>
  <c r="AL225" i="2" s="1"/>
  <c r="AL286" i="2" s="1"/>
  <c r="AX160" i="2"/>
  <c r="AX220" i="2" s="1"/>
  <c r="AX281" i="2" s="1"/>
  <c r="AX161" i="2"/>
  <c r="AX221" i="2" s="1"/>
  <c r="AX282" i="2" s="1"/>
  <c r="AX159" i="2"/>
  <c r="AX219" i="2" s="1"/>
  <c r="AX280" i="2" s="1"/>
  <c r="BD50" i="4"/>
  <c r="BD39" i="4" s="1"/>
  <c r="BE31" i="4"/>
  <c r="AJ311" i="2"/>
  <c r="AJ250" i="2"/>
  <c r="AZ12" i="11"/>
  <c r="AZ20" i="11" s="1"/>
  <c r="AZ53" i="4" s="1"/>
  <c r="AK190" i="2"/>
  <c r="D5" i="2" s="1"/>
  <c r="BA4" i="5"/>
  <c r="AZ5" i="5"/>
  <c r="AZ10" i="5"/>
  <c r="AO28" i="4"/>
  <c r="AN29" i="4"/>
  <c r="AM38" i="4"/>
  <c r="AM40" i="4" s="1"/>
  <c r="AM49" i="4"/>
  <c r="H35" i="7"/>
  <c r="H39" i="7"/>
  <c r="H50" i="7" s="1"/>
  <c r="AL51" i="4"/>
  <c r="AL55" i="4" s="1"/>
  <c r="BI17" i="11"/>
  <c r="BH18" i="11"/>
  <c r="AL40" i="4"/>
  <c r="AO17" i="4"/>
  <c r="AP16" i="4"/>
  <c r="AZ161" i="2" l="1"/>
  <c r="AZ221" i="2" s="1"/>
  <c r="AZ282" i="2" s="1"/>
  <c r="AZ160" i="2"/>
  <c r="AZ220" i="2" s="1"/>
  <c r="AZ281" i="2" s="1"/>
  <c r="AZ159" i="2"/>
  <c r="AZ219" i="2" s="1"/>
  <c r="AZ280" i="2" s="1"/>
  <c r="AM163" i="2"/>
  <c r="AM223" i="2" s="1"/>
  <c r="AM284" i="2" s="1"/>
  <c r="AM162" i="2"/>
  <c r="AM222" i="2" s="1"/>
  <c r="AM283" i="2" s="1"/>
  <c r="AM164" i="2"/>
  <c r="AM224" i="2" s="1"/>
  <c r="AM285" i="2" s="1"/>
  <c r="AM165" i="2"/>
  <c r="AM225" i="2" s="1"/>
  <c r="AM286" i="2" s="1"/>
  <c r="AM167" i="2"/>
  <c r="AM227" i="2" s="1"/>
  <c r="AM288" i="2" s="1"/>
  <c r="AM166" i="2"/>
  <c r="AM226" i="2" s="1"/>
  <c r="AM287" i="2" s="1"/>
  <c r="BE50" i="4"/>
  <c r="BE39" i="4" s="1"/>
  <c r="BF31" i="4"/>
  <c r="AM51" i="4"/>
  <c r="AM55" i="4" s="1"/>
  <c r="AL190" i="2"/>
  <c r="BI18" i="11"/>
  <c r="BB4" i="5"/>
  <c r="BA5" i="5"/>
  <c r="BA10" i="5"/>
  <c r="H42" i="7"/>
  <c r="H43" i="7" s="1"/>
  <c r="H55" i="7" s="1"/>
  <c r="AN49" i="4"/>
  <c r="AN38" i="4"/>
  <c r="AK311" i="2"/>
  <c r="D7" i="2" s="1"/>
  <c r="AK250" i="2"/>
  <c r="AP17" i="4"/>
  <c r="AQ16" i="4"/>
  <c r="AP28" i="4"/>
  <c r="AO29" i="4"/>
  <c r="BA12" i="11"/>
  <c r="BA20" i="11" s="1"/>
  <c r="AN163" i="2" l="1"/>
  <c r="AN223" i="2" s="1"/>
  <c r="AN284" i="2" s="1"/>
  <c r="AN164" i="2"/>
  <c r="AN224" i="2" s="1"/>
  <c r="AN285" i="2" s="1"/>
  <c r="AN166" i="2"/>
  <c r="AN226" i="2" s="1"/>
  <c r="AN287" i="2" s="1"/>
  <c r="AN167" i="2"/>
  <c r="AN227" i="2" s="1"/>
  <c r="AN288" i="2" s="1"/>
  <c r="AN162" i="2"/>
  <c r="AN222" i="2" s="1"/>
  <c r="AN283" i="2" s="1"/>
  <c r="AN165" i="2"/>
  <c r="AN225" i="2" s="1"/>
  <c r="AN286" i="2" s="1"/>
  <c r="BA53" i="4"/>
  <c r="BG31" i="4"/>
  <c r="BF50" i="4"/>
  <c r="BF39" i="4" s="1"/>
  <c r="BB12" i="11"/>
  <c r="BB20" i="11" s="1"/>
  <c r="BB53" i="4" s="1"/>
  <c r="AL311" i="2"/>
  <c r="AL250" i="2"/>
  <c r="AR16" i="4"/>
  <c r="AQ17" i="4"/>
  <c r="BB5" i="5"/>
  <c r="BC4" i="5"/>
  <c r="BB10" i="5"/>
  <c r="AN51" i="4"/>
  <c r="AN55" i="4" s="1"/>
  <c r="AO49" i="4"/>
  <c r="AO38" i="4"/>
  <c r="AO40" i="4" s="1"/>
  <c r="AP29" i="4"/>
  <c r="AQ28" i="4"/>
  <c r="AN40" i="4"/>
  <c r="H51" i="7"/>
  <c r="AM190" i="2"/>
  <c r="BB159" i="2" l="1"/>
  <c r="BB219" i="2" s="1"/>
  <c r="BB280" i="2" s="1"/>
  <c r="BB160" i="2"/>
  <c r="BB220" i="2" s="1"/>
  <c r="BB281" i="2" s="1"/>
  <c r="BB161" i="2"/>
  <c r="BB221" i="2" s="1"/>
  <c r="BB282" i="2" s="1"/>
  <c r="AO166" i="2"/>
  <c r="AO226" i="2" s="1"/>
  <c r="AO287" i="2" s="1"/>
  <c r="AO163" i="2"/>
  <c r="AO223" i="2" s="1"/>
  <c r="AO284" i="2" s="1"/>
  <c r="AO167" i="2"/>
  <c r="AO227" i="2" s="1"/>
  <c r="AO288" i="2" s="1"/>
  <c r="AO162" i="2"/>
  <c r="AO222" i="2" s="1"/>
  <c r="AO283" i="2" s="1"/>
  <c r="AO165" i="2"/>
  <c r="AO225" i="2" s="1"/>
  <c r="AO286" i="2" s="1"/>
  <c r="AO164" i="2"/>
  <c r="AO224" i="2" s="1"/>
  <c r="AO285" i="2" s="1"/>
  <c r="BA161" i="2"/>
  <c r="BA221" i="2" s="1"/>
  <c r="BA282" i="2" s="1"/>
  <c r="BA159" i="2"/>
  <c r="BA219" i="2" s="1"/>
  <c r="BA280" i="2" s="1"/>
  <c r="BA160" i="2"/>
  <c r="BA220" i="2" s="1"/>
  <c r="BA281" i="2" s="1"/>
  <c r="BH31" i="4"/>
  <c r="BG50" i="4"/>
  <c r="AN190" i="2"/>
  <c r="AQ29" i="4"/>
  <c r="AR28" i="4"/>
  <c r="BC5" i="5"/>
  <c r="BD4" i="5"/>
  <c r="BC10" i="5"/>
  <c r="AS16" i="4"/>
  <c r="AR17" i="4"/>
  <c r="AM311" i="2"/>
  <c r="AM250" i="2"/>
  <c r="H46" i="7"/>
  <c r="H82" i="7"/>
  <c r="H84" i="7" s="1"/>
  <c r="AP38" i="4"/>
  <c r="AP49" i="4"/>
  <c r="BC12" i="11"/>
  <c r="BC20" i="11" s="1"/>
  <c r="BC53" i="4" s="1"/>
  <c r="AO51" i="4"/>
  <c r="AO55" i="4" s="1"/>
  <c r="H86" i="7" l="1"/>
  <c r="D5" i="7"/>
  <c r="BC159" i="2"/>
  <c r="BC219" i="2" s="1"/>
  <c r="BC280" i="2" s="1"/>
  <c r="BC160" i="2"/>
  <c r="BC220" i="2" s="1"/>
  <c r="BC281" i="2" s="1"/>
  <c r="BC161" i="2"/>
  <c r="BC221" i="2" s="1"/>
  <c r="BC282" i="2" s="1"/>
  <c r="AP165" i="2"/>
  <c r="AP225" i="2" s="1"/>
  <c r="AP286" i="2" s="1"/>
  <c r="AP163" i="2"/>
  <c r="AP223" i="2" s="1"/>
  <c r="AP284" i="2" s="1"/>
  <c r="AP166" i="2"/>
  <c r="AP226" i="2" s="1"/>
  <c r="AP287" i="2" s="1"/>
  <c r="AP167" i="2"/>
  <c r="AP227" i="2" s="1"/>
  <c r="AP288" i="2" s="1"/>
  <c r="AP162" i="2"/>
  <c r="AP222" i="2" s="1"/>
  <c r="AP283" i="2" s="1"/>
  <c r="AP164" i="2"/>
  <c r="AP224" i="2" s="1"/>
  <c r="AP285" i="2" s="1"/>
  <c r="BG39" i="4"/>
  <c r="BH50" i="4"/>
  <c r="BI31" i="4"/>
  <c r="BI50" i="4" s="1"/>
  <c r="BI39" i="4" s="1"/>
  <c r="BD5" i="5"/>
  <c r="BE4" i="5"/>
  <c r="BD10" i="5"/>
  <c r="AS17" i="4"/>
  <c r="AT16" i="4"/>
  <c r="AN311" i="2"/>
  <c r="AN250" i="2"/>
  <c r="AO190" i="2"/>
  <c r="AP51" i="4"/>
  <c r="AP55" i="4" s="1"/>
  <c r="AP40" i="4"/>
  <c r="BD12" i="11"/>
  <c r="BD20" i="11" s="1"/>
  <c r="BD53" i="4" s="1"/>
  <c r="AQ49" i="4"/>
  <c r="AQ38" i="4"/>
  <c r="AQ40" i="4" s="1"/>
  <c r="AS28" i="4"/>
  <c r="AR29" i="4"/>
  <c r="H87" i="7" l="1"/>
  <c r="D6" i="7"/>
  <c r="BD161" i="2"/>
  <c r="BD221" i="2" s="1"/>
  <c r="BD282" i="2" s="1"/>
  <c r="BD159" i="2"/>
  <c r="BD219" i="2" s="1"/>
  <c r="BD280" i="2" s="1"/>
  <c r="BD160" i="2"/>
  <c r="BD220" i="2" s="1"/>
  <c r="BD281" i="2" s="1"/>
  <c r="AQ162" i="2"/>
  <c r="AQ222" i="2" s="1"/>
  <c r="AQ283" i="2" s="1"/>
  <c r="AQ166" i="2"/>
  <c r="AQ226" i="2" s="1"/>
  <c r="AQ287" i="2" s="1"/>
  <c r="AQ165" i="2"/>
  <c r="AQ225" i="2" s="1"/>
  <c r="AQ286" i="2" s="1"/>
  <c r="AQ167" i="2"/>
  <c r="AQ227" i="2" s="1"/>
  <c r="AQ288" i="2" s="1"/>
  <c r="AQ164" i="2"/>
  <c r="AQ224" i="2" s="1"/>
  <c r="AQ285" i="2" s="1"/>
  <c r="AQ163" i="2"/>
  <c r="AQ223" i="2" s="1"/>
  <c r="AQ284" i="2" s="1"/>
  <c r="BH39" i="4"/>
  <c r="N18" i="7" s="1"/>
  <c r="N30" i="7"/>
  <c r="N90" i="7" s="1"/>
  <c r="AO311" i="2"/>
  <c r="AO250" i="2"/>
  <c r="AQ51" i="4"/>
  <c r="AQ55" i="4" s="1"/>
  <c r="BF4" i="5"/>
  <c r="BE10" i="5"/>
  <c r="BE5" i="5"/>
  <c r="AR49" i="4"/>
  <c r="AR38" i="4"/>
  <c r="AR40" i="4" s="1"/>
  <c r="AT17" i="4"/>
  <c r="AU16" i="4"/>
  <c r="BE12" i="11"/>
  <c r="BE20" i="11" s="1"/>
  <c r="BE53" i="4" s="1"/>
  <c r="K24" i="7"/>
  <c r="AS29" i="4"/>
  <c r="AT28" i="4"/>
  <c r="AP190" i="2"/>
  <c r="AR164" i="2" l="1"/>
  <c r="AR224" i="2" s="1"/>
  <c r="AR285" i="2" s="1"/>
  <c r="AR162" i="2"/>
  <c r="AR222" i="2" s="1"/>
  <c r="AR283" i="2" s="1"/>
  <c r="AR163" i="2"/>
  <c r="AR223" i="2" s="1"/>
  <c r="AR284" i="2" s="1"/>
  <c r="AR167" i="2"/>
  <c r="AR227" i="2" s="1"/>
  <c r="AR288" i="2" s="1"/>
  <c r="AR166" i="2"/>
  <c r="AR226" i="2" s="1"/>
  <c r="AR287" i="2" s="1"/>
  <c r="AR165" i="2"/>
  <c r="AR225" i="2" s="1"/>
  <c r="AR286" i="2" s="1"/>
  <c r="BE161" i="2"/>
  <c r="BE221" i="2" s="1"/>
  <c r="BE282" i="2" s="1"/>
  <c r="BE159" i="2"/>
  <c r="BE219" i="2" s="1"/>
  <c r="BE280" i="2" s="1"/>
  <c r="BE160" i="2"/>
  <c r="BE220" i="2" s="1"/>
  <c r="BE281" i="2" s="1"/>
  <c r="N91" i="7"/>
  <c r="N36" i="7" s="1"/>
  <c r="AU17" i="4"/>
  <c r="AV16" i="4"/>
  <c r="AP311" i="2"/>
  <c r="AP250" i="2"/>
  <c r="AR51" i="4"/>
  <c r="AR55" i="4" s="1"/>
  <c r="AT29" i="4"/>
  <c r="AU28" i="4"/>
  <c r="AQ190" i="2"/>
  <c r="AS49" i="4"/>
  <c r="AS38" i="4"/>
  <c r="AS40" i="4" s="1"/>
  <c r="BG4" i="5"/>
  <c r="BF10" i="5"/>
  <c r="BF5" i="5"/>
  <c r="BF12" i="11"/>
  <c r="BF20" i="11" s="1"/>
  <c r="BF53" i="4" s="1"/>
  <c r="K38" i="7"/>
  <c r="K21" i="7"/>
  <c r="N92" i="7" l="1"/>
  <c r="N94" i="7" s="1"/>
  <c r="AS165" i="2"/>
  <c r="AS225" i="2" s="1"/>
  <c r="AS286" i="2" s="1"/>
  <c r="AS166" i="2"/>
  <c r="AS226" i="2" s="1"/>
  <c r="AS287" i="2" s="1"/>
  <c r="AS163" i="2"/>
  <c r="AS223" i="2" s="1"/>
  <c r="AS284" i="2" s="1"/>
  <c r="AS162" i="2"/>
  <c r="AS222" i="2" s="1"/>
  <c r="AS283" i="2" s="1"/>
  <c r="AS164" i="2"/>
  <c r="AS224" i="2" s="1"/>
  <c r="AS285" i="2" s="1"/>
  <c r="AS167" i="2"/>
  <c r="AS227" i="2" s="1"/>
  <c r="AS288" i="2" s="1"/>
  <c r="BF160" i="2"/>
  <c r="BF220" i="2" s="1"/>
  <c r="BF281" i="2" s="1"/>
  <c r="BF159" i="2"/>
  <c r="BF219" i="2" s="1"/>
  <c r="BF280" i="2" s="1"/>
  <c r="BF161" i="2"/>
  <c r="BF221" i="2" s="1"/>
  <c r="BF282" i="2" s="1"/>
  <c r="AQ311" i="2"/>
  <c r="AQ250" i="2"/>
  <c r="AT49" i="4"/>
  <c r="AT38" i="4"/>
  <c r="AT40" i="4" s="1"/>
  <c r="AV17" i="4"/>
  <c r="AW16" i="4"/>
  <c r="AS51" i="4"/>
  <c r="AS55" i="4" s="1"/>
  <c r="AU29" i="4"/>
  <c r="AV28" i="4"/>
  <c r="BH4" i="5"/>
  <c r="BG10" i="5"/>
  <c r="BG5" i="5"/>
  <c r="BG12" i="11"/>
  <c r="BG20" i="11" s="1"/>
  <c r="BG53" i="4" s="1"/>
  <c r="AR190" i="2"/>
  <c r="AT163" i="2" l="1"/>
  <c r="AT223" i="2" s="1"/>
  <c r="AT284" i="2" s="1"/>
  <c r="AT164" i="2"/>
  <c r="AT224" i="2" s="1"/>
  <c r="AT285" i="2" s="1"/>
  <c r="AT165" i="2"/>
  <c r="AT225" i="2" s="1"/>
  <c r="AT286" i="2" s="1"/>
  <c r="AT167" i="2"/>
  <c r="AT227" i="2" s="1"/>
  <c r="AT288" i="2" s="1"/>
  <c r="AT166" i="2"/>
  <c r="AT226" i="2" s="1"/>
  <c r="AT287" i="2" s="1"/>
  <c r="AT162" i="2"/>
  <c r="AT222" i="2" s="1"/>
  <c r="AT283" i="2" s="1"/>
  <c r="BG159" i="2"/>
  <c r="BG219" i="2" s="1"/>
  <c r="BG280" i="2" s="1"/>
  <c r="BG160" i="2"/>
  <c r="BG220" i="2" s="1"/>
  <c r="BG281" i="2" s="1"/>
  <c r="BG161" i="2"/>
  <c r="BG221" i="2" s="1"/>
  <c r="BG282" i="2" s="1"/>
  <c r="BH12" i="11"/>
  <c r="BH20" i="11" s="1"/>
  <c r="BH53" i="4" s="1"/>
  <c r="AS190" i="2"/>
  <c r="AR311" i="2"/>
  <c r="AR250" i="2"/>
  <c r="BH10" i="5"/>
  <c r="BH5" i="5"/>
  <c r="BI4" i="5"/>
  <c r="AW28" i="4"/>
  <c r="AV29" i="4"/>
  <c r="AU49" i="4"/>
  <c r="AU38" i="4"/>
  <c r="AU40" i="4" s="1"/>
  <c r="AT51" i="4"/>
  <c r="AT55" i="4" s="1"/>
  <c r="AW17" i="4"/>
  <c r="AX16" i="4"/>
  <c r="AU163" i="2" l="1"/>
  <c r="AU223" i="2" s="1"/>
  <c r="AU284" i="2" s="1"/>
  <c r="AU167" i="2"/>
  <c r="AU227" i="2" s="1"/>
  <c r="AU288" i="2" s="1"/>
  <c r="AU165" i="2"/>
  <c r="AU225" i="2" s="1"/>
  <c r="AU286" i="2" s="1"/>
  <c r="AU166" i="2"/>
  <c r="AU226" i="2" s="1"/>
  <c r="AU287" i="2" s="1"/>
  <c r="AU162" i="2"/>
  <c r="AU222" i="2" s="1"/>
  <c r="AU283" i="2" s="1"/>
  <c r="AU164" i="2"/>
  <c r="AU224" i="2" s="1"/>
  <c r="AU285" i="2" s="1"/>
  <c r="BH159" i="2"/>
  <c r="BH219" i="2" s="1"/>
  <c r="BH280" i="2" s="1"/>
  <c r="BH161" i="2"/>
  <c r="BH221" i="2" s="1"/>
  <c r="BH282" i="2" s="1"/>
  <c r="BH160" i="2"/>
  <c r="BH220" i="2" s="1"/>
  <c r="BH281" i="2" s="1"/>
  <c r="AU51" i="4"/>
  <c r="AU55" i="4" s="1"/>
  <c r="AV49" i="4"/>
  <c r="AV38" i="4"/>
  <c r="AV40" i="4" s="1"/>
  <c r="BI5" i="5"/>
  <c r="BI10" i="5"/>
  <c r="BI11" i="5" s="1"/>
  <c r="N13" i="7" s="1"/>
  <c r="AT190" i="2"/>
  <c r="AS311" i="2"/>
  <c r="AS250" i="2"/>
  <c r="BI12" i="11"/>
  <c r="BI20" i="11" s="1"/>
  <c r="AX28" i="4"/>
  <c r="AW29" i="4"/>
  <c r="AY16" i="4"/>
  <c r="AX17" i="4"/>
  <c r="AV165" i="2" l="1"/>
  <c r="AV225" i="2" s="1"/>
  <c r="AV286" i="2" s="1"/>
  <c r="AV162" i="2"/>
  <c r="AV222" i="2" s="1"/>
  <c r="AV283" i="2" s="1"/>
  <c r="AV164" i="2"/>
  <c r="AV224" i="2" s="1"/>
  <c r="AV285" i="2" s="1"/>
  <c r="AV166" i="2"/>
  <c r="AV226" i="2" s="1"/>
  <c r="AV287" i="2" s="1"/>
  <c r="AV163" i="2"/>
  <c r="AV223" i="2" s="1"/>
  <c r="AV284" i="2" s="1"/>
  <c r="AV167" i="2"/>
  <c r="AV227" i="2" s="1"/>
  <c r="AV288" i="2" s="1"/>
  <c r="BI53" i="4"/>
  <c r="BI21" i="11"/>
  <c r="AZ16" i="4"/>
  <c r="AY17" i="4"/>
  <c r="AY28" i="4"/>
  <c r="AX29" i="4"/>
  <c r="AW49" i="4"/>
  <c r="AW38" i="4"/>
  <c r="AT311" i="2"/>
  <c r="AT250" i="2"/>
  <c r="AU190" i="2"/>
  <c r="AV51" i="4"/>
  <c r="AV55" i="4" s="1"/>
  <c r="N25" i="7"/>
  <c r="N10" i="7"/>
  <c r="BI160" i="2" l="1"/>
  <c r="BI220" i="2" s="1"/>
  <c r="BI281" i="2" s="1"/>
  <c r="BI161" i="2"/>
  <c r="BI221" i="2" s="1"/>
  <c r="BI282" i="2" s="1"/>
  <c r="BI159" i="2"/>
  <c r="BI219" i="2" s="1"/>
  <c r="BI280" i="2" s="1"/>
  <c r="AW163" i="2"/>
  <c r="AW223" i="2" s="1"/>
  <c r="AW284" i="2" s="1"/>
  <c r="AW162" i="2"/>
  <c r="AW222" i="2" s="1"/>
  <c r="AW283" i="2" s="1"/>
  <c r="AW164" i="2"/>
  <c r="AW224" i="2" s="1"/>
  <c r="AW285" i="2" s="1"/>
  <c r="AW165" i="2"/>
  <c r="AW225" i="2" s="1"/>
  <c r="AW286" i="2" s="1"/>
  <c r="AW166" i="2"/>
  <c r="AW226" i="2" s="1"/>
  <c r="AW287" i="2" s="1"/>
  <c r="AW167" i="2"/>
  <c r="AW227" i="2" s="1"/>
  <c r="AW288" i="2" s="1"/>
  <c r="AY29" i="4"/>
  <c r="AZ28" i="4"/>
  <c r="AW51" i="4"/>
  <c r="AW55" i="4" s="1"/>
  <c r="K29" i="7"/>
  <c r="K27" i="7" s="1"/>
  <c r="K31" i="7" s="1"/>
  <c r="E4" i="7" s="1"/>
  <c r="BA16" i="4"/>
  <c r="AZ17" i="4"/>
  <c r="AX49" i="4"/>
  <c r="AX38" i="4"/>
  <c r="AV190" i="2"/>
  <c r="AW40" i="4"/>
  <c r="K17" i="7"/>
  <c r="K15" i="7" s="1"/>
  <c r="K19" i="7" s="1"/>
  <c r="AU311" i="2"/>
  <c r="AU250" i="2"/>
  <c r="AX165" i="2" l="1"/>
  <c r="AX225" i="2" s="1"/>
  <c r="AX286" i="2" s="1"/>
  <c r="AX167" i="2"/>
  <c r="AX227" i="2" s="1"/>
  <c r="AX288" i="2" s="1"/>
  <c r="AX163" i="2"/>
  <c r="AX223" i="2" s="1"/>
  <c r="AX284" i="2" s="1"/>
  <c r="AX164" i="2"/>
  <c r="AX224" i="2" s="1"/>
  <c r="AX285" i="2" s="1"/>
  <c r="AX162" i="2"/>
  <c r="AX222" i="2" s="1"/>
  <c r="AX283" i="2" s="1"/>
  <c r="AX166" i="2"/>
  <c r="AX226" i="2" s="1"/>
  <c r="AX287" i="2" s="1"/>
  <c r="AZ29" i="4"/>
  <c r="BA28" i="4"/>
  <c r="AX51" i="4"/>
  <c r="AX55" i="4" s="1"/>
  <c r="BA17" i="4"/>
  <c r="BB16" i="4"/>
  <c r="K39" i="7"/>
  <c r="K50" i="7" s="1"/>
  <c r="K35" i="7"/>
  <c r="AX40" i="4"/>
  <c r="AY49" i="4"/>
  <c r="AY38" i="4"/>
  <c r="AY40" i="4" s="1"/>
  <c r="AV311" i="2"/>
  <c r="AV250" i="2"/>
  <c r="AW190" i="2"/>
  <c r="E5" i="2" s="1"/>
  <c r="AY166" i="2" l="1"/>
  <c r="AY226" i="2" s="1"/>
  <c r="AY287" i="2" s="1"/>
  <c r="AY165" i="2"/>
  <c r="AY225" i="2" s="1"/>
  <c r="AY286" i="2" s="1"/>
  <c r="AY167" i="2"/>
  <c r="AY227" i="2" s="1"/>
  <c r="AY288" i="2" s="1"/>
  <c r="AY162" i="2"/>
  <c r="AY222" i="2" s="1"/>
  <c r="AY283" i="2" s="1"/>
  <c r="AY163" i="2"/>
  <c r="AY223" i="2" s="1"/>
  <c r="AY284" i="2" s="1"/>
  <c r="AY164" i="2"/>
  <c r="AY224" i="2" s="1"/>
  <c r="AY285" i="2" s="1"/>
  <c r="K42" i="7"/>
  <c r="K43" i="7" s="1"/>
  <c r="K55" i="7" s="1"/>
  <c r="AW311" i="2"/>
  <c r="E7" i="2" s="1"/>
  <c r="AW250" i="2"/>
  <c r="AY51" i="4"/>
  <c r="AY55" i="4" s="1"/>
  <c r="BA29" i="4"/>
  <c r="BB28" i="4"/>
  <c r="BC16" i="4"/>
  <c r="BB17" i="4"/>
  <c r="AX190" i="2"/>
  <c r="AZ38" i="4"/>
  <c r="AZ40" i="4" s="1"/>
  <c r="AZ49" i="4"/>
  <c r="AZ162" i="2" l="1"/>
  <c r="AZ222" i="2" s="1"/>
  <c r="AZ283" i="2" s="1"/>
  <c r="AZ167" i="2"/>
  <c r="AZ227" i="2" s="1"/>
  <c r="AZ288" i="2" s="1"/>
  <c r="AZ164" i="2"/>
  <c r="AZ224" i="2" s="1"/>
  <c r="AZ285" i="2" s="1"/>
  <c r="AZ166" i="2"/>
  <c r="AZ226" i="2" s="1"/>
  <c r="AZ287" i="2" s="1"/>
  <c r="AZ165" i="2"/>
  <c r="AZ225" i="2" s="1"/>
  <c r="AZ286" i="2" s="1"/>
  <c r="AZ163" i="2"/>
  <c r="AZ223" i="2" s="1"/>
  <c r="AZ284" i="2" s="1"/>
  <c r="AZ51" i="4"/>
  <c r="AZ55" i="4" s="1"/>
  <c r="AY190" i="2"/>
  <c r="AX311" i="2"/>
  <c r="AX250" i="2"/>
  <c r="BA38" i="4"/>
  <c r="BA40" i="4" s="1"/>
  <c r="BA49" i="4"/>
  <c r="BC17" i="4"/>
  <c r="BD16" i="4"/>
  <c r="BB29" i="4"/>
  <c r="BC28" i="4"/>
  <c r="K51" i="7"/>
  <c r="BA162" i="2" l="1"/>
  <c r="BA222" i="2" s="1"/>
  <c r="BA283" i="2" s="1"/>
  <c r="BA167" i="2"/>
  <c r="BA227" i="2" s="1"/>
  <c r="BA288" i="2" s="1"/>
  <c r="BA164" i="2"/>
  <c r="BA224" i="2" s="1"/>
  <c r="BA285" i="2" s="1"/>
  <c r="BA163" i="2"/>
  <c r="BA223" i="2" s="1"/>
  <c r="BA284" i="2" s="1"/>
  <c r="BA166" i="2"/>
  <c r="BA226" i="2" s="1"/>
  <c r="BA287" i="2" s="1"/>
  <c r="BA165" i="2"/>
  <c r="BA225" i="2" s="1"/>
  <c r="BA286" i="2" s="1"/>
  <c r="BD17" i="4"/>
  <c r="BE16" i="4"/>
  <c r="K46" i="7"/>
  <c r="K82" i="7"/>
  <c r="K84" i="7" s="1"/>
  <c r="AZ190" i="2"/>
  <c r="AY311" i="2"/>
  <c r="AY250" i="2"/>
  <c r="BC29" i="4"/>
  <c r="BD28" i="4"/>
  <c r="BB38" i="4"/>
  <c r="BB40" i="4" s="1"/>
  <c r="BB49" i="4"/>
  <c r="BA51" i="4"/>
  <c r="BA55" i="4" s="1"/>
  <c r="K86" i="7" l="1"/>
  <c r="E5" i="7"/>
  <c r="BB165" i="2"/>
  <c r="BB225" i="2" s="1"/>
  <c r="BB286" i="2" s="1"/>
  <c r="BB166" i="2"/>
  <c r="BB226" i="2" s="1"/>
  <c r="BB287" i="2" s="1"/>
  <c r="BB162" i="2"/>
  <c r="BB222" i="2" s="1"/>
  <c r="BB283" i="2" s="1"/>
  <c r="BB163" i="2"/>
  <c r="BB223" i="2" s="1"/>
  <c r="BB284" i="2" s="1"/>
  <c r="BB167" i="2"/>
  <c r="BB227" i="2" s="1"/>
  <c r="BB288" i="2" s="1"/>
  <c r="BB164" i="2"/>
  <c r="BB224" i="2" s="1"/>
  <c r="BB285" i="2" s="1"/>
  <c r="BE17" i="4"/>
  <c r="BF16" i="4"/>
  <c r="BC38" i="4"/>
  <c r="BC40" i="4" s="1"/>
  <c r="BC49" i="4"/>
  <c r="N24" i="7"/>
  <c r="AZ311" i="2"/>
  <c r="AZ250" i="2"/>
  <c r="BB51" i="4"/>
  <c r="BB55" i="4" s="1"/>
  <c r="BE28" i="4"/>
  <c r="BD29" i="4"/>
  <c r="BA190" i="2"/>
  <c r="K87" i="7" l="1"/>
  <c r="E6" i="7"/>
  <c r="BC165" i="2"/>
  <c r="BC225" i="2" s="1"/>
  <c r="BC286" i="2" s="1"/>
  <c r="BC167" i="2"/>
  <c r="BC227" i="2" s="1"/>
  <c r="BC288" i="2" s="1"/>
  <c r="BC166" i="2"/>
  <c r="BC226" i="2" s="1"/>
  <c r="BC287" i="2" s="1"/>
  <c r="BC163" i="2"/>
  <c r="BC223" i="2" s="1"/>
  <c r="BC284" i="2" s="1"/>
  <c r="BC164" i="2"/>
  <c r="BC224" i="2" s="1"/>
  <c r="BC285" i="2" s="1"/>
  <c r="BC162" i="2"/>
  <c r="BC222" i="2" s="1"/>
  <c r="BC283" i="2" s="1"/>
  <c r="BA311" i="2"/>
  <c r="BA250" i="2"/>
  <c r="BC51" i="4"/>
  <c r="BC55" i="4" s="1"/>
  <c r="BF28" i="4"/>
  <c r="BE29" i="4"/>
  <c r="BD49" i="4"/>
  <c r="BD38" i="4"/>
  <c r="BD40" i="4" s="1"/>
  <c r="BF17" i="4"/>
  <c r="BG16" i="4"/>
  <c r="N38" i="7"/>
  <c r="N21" i="7"/>
  <c r="BB190" i="2"/>
  <c r="BD163" i="2" l="1"/>
  <c r="BD223" i="2" s="1"/>
  <c r="BD284" i="2" s="1"/>
  <c r="BD162" i="2"/>
  <c r="BD222" i="2" s="1"/>
  <c r="BD283" i="2" s="1"/>
  <c r="BD167" i="2"/>
  <c r="BD227" i="2" s="1"/>
  <c r="BD288" i="2" s="1"/>
  <c r="BD166" i="2"/>
  <c r="BD226" i="2" s="1"/>
  <c r="BD287" i="2" s="1"/>
  <c r="BD165" i="2"/>
  <c r="BD225" i="2" s="1"/>
  <c r="BD286" i="2" s="1"/>
  <c r="BD164" i="2"/>
  <c r="BD224" i="2" s="1"/>
  <c r="BD285" i="2" s="1"/>
  <c r="BB311" i="2"/>
  <c r="BB250" i="2"/>
  <c r="BE49" i="4"/>
  <c r="BE38" i="4"/>
  <c r="BE40" i="4" s="1"/>
  <c r="BH16" i="4"/>
  <c r="BG17" i="4"/>
  <c r="BC190" i="2"/>
  <c r="BD51" i="4"/>
  <c r="BD55" i="4" s="1"/>
  <c r="BG28" i="4"/>
  <c r="BF29" i="4"/>
  <c r="BE164" i="2" l="1"/>
  <c r="BE224" i="2" s="1"/>
  <c r="BE285" i="2" s="1"/>
  <c r="BE167" i="2"/>
  <c r="BE227" i="2" s="1"/>
  <c r="BE288" i="2" s="1"/>
  <c r="BE162" i="2"/>
  <c r="BE222" i="2" s="1"/>
  <c r="BE283" i="2" s="1"/>
  <c r="BE165" i="2"/>
  <c r="BE225" i="2" s="1"/>
  <c r="BE286" i="2" s="1"/>
  <c r="BE163" i="2"/>
  <c r="BE223" i="2" s="1"/>
  <c r="BE284" i="2" s="1"/>
  <c r="BE166" i="2"/>
  <c r="BE226" i="2" s="1"/>
  <c r="BE287" i="2" s="1"/>
  <c r="BE51" i="4"/>
  <c r="BE55" i="4" s="1"/>
  <c r="BI16" i="4"/>
  <c r="BI17" i="4" s="1"/>
  <c r="BH17" i="4"/>
  <c r="BF49" i="4"/>
  <c r="BF38" i="4"/>
  <c r="BF40" i="4" s="1"/>
  <c r="BC311" i="2"/>
  <c r="BC250" i="2"/>
  <c r="BD190" i="2"/>
  <c r="BH28" i="4"/>
  <c r="BG29" i="4"/>
  <c r="BF166" i="2" l="1"/>
  <c r="BF226" i="2" s="1"/>
  <c r="BF287" i="2" s="1"/>
  <c r="BF167" i="2"/>
  <c r="BF227" i="2" s="1"/>
  <c r="BF288" i="2" s="1"/>
  <c r="BF164" i="2"/>
  <c r="BF224" i="2" s="1"/>
  <c r="BF285" i="2" s="1"/>
  <c r="BF162" i="2"/>
  <c r="BF222" i="2" s="1"/>
  <c r="BF283" i="2" s="1"/>
  <c r="BF163" i="2"/>
  <c r="BF223" i="2" s="1"/>
  <c r="BF284" i="2" s="1"/>
  <c r="BF165" i="2"/>
  <c r="BF225" i="2" s="1"/>
  <c r="BF286" i="2" s="1"/>
  <c r="BD311" i="2"/>
  <c r="BD250" i="2"/>
  <c r="BF51" i="4"/>
  <c r="BF55" i="4" s="1"/>
  <c r="BG49" i="4"/>
  <c r="BG38" i="4"/>
  <c r="BG40" i="4" s="1"/>
  <c r="BH29" i="4"/>
  <c r="BI28" i="4"/>
  <c r="BI29" i="4" s="1"/>
  <c r="BE190" i="2"/>
  <c r="BG163" i="2" l="1"/>
  <c r="BG223" i="2" s="1"/>
  <c r="BG284" i="2" s="1"/>
  <c r="BG162" i="2"/>
  <c r="BG222" i="2" s="1"/>
  <c r="BG283" i="2" s="1"/>
  <c r="BG164" i="2"/>
  <c r="BG224" i="2" s="1"/>
  <c r="BG285" i="2" s="1"/>
  <c r="BG167" i="2"/>
  <c r="BG227" i="2" s="1"/>
  <c r="BG288" i="2" s="1"/>
  <c r="BG165" i="2"/>
  <c r="BG225" i="2" s="1"/>
  <c r="BG286" i="2" s="1"/>
  <c r="BG166" i="2"/>
  <c r="BG226" i="2" s="1"/>
  <c r="BG287" i="2" s="1"/>
  <c r="BF190" i="2"/>
  <c r="BG51" i="4"/>
  <c r="BG55" i="4" s="1"/>
  <c r="BE311" i="2"/>
  <c r="BE250" i="2"/>
  <c r="BI49" i="4"/>
  <c r="BI38" i="4"/>
  <c r="BH49" i="4"/>
  <c r="BH38" i="4"/>
  <c r="BH40" i="4" s="1"/>
  <c r="BH165" i="2" l="1"/>
  <c r="BH225" i="2" s="1"/>
  <c r="BH286" i="2" s="1"/>
  <c r="BH163" i="2"/>
  <c r="BH223" i="2" s="1"/>
  <c r="BH284" i="2" s="1"/>
  <c r="BH164" i="2"/>
  <c r="BH224" i="2" s="1"/>
  <c r="BH285" i="2" s="1"/>
  <c r="BH162" i="2"/>
  <c r="BH222" i="2" s="1"/>
  <c r="BH283" i="2" s="1"/>
  <c r="BH167" i="2"/>
  <c r="BH227" i="2" s="1"/>
  <c r="BH288" i="2" s="1"/>
  <c r="BH166" i="2"/>
  <c r="BH226" i="2" s="1"/>
  <c r="BH287" i="2" s="1"/>
  <c r="BI165" i="2"/>
  <c r="BI225" i="2" s="1"/>
  <c r="BI286" i="2" s="1"/>
  <c r="BI164" i="2"/>
  <c r="BI224" i="2" s="1"/>
  <c r="BI285" i="2" s="1"/>
  <c r="BI163" i="2"/>
  <c r="BI223" i="2" s="1"/>
  <c r="BI284" i="2" s="1"/>
  <c r="BI167" i="2"/>
  <c r="BI227" i="2" s="1"/>
  <c r="BI288" i="2" s="1"/>
  <c r="BI166" i="2"/>
  <c r="BI226" i="2" s="1"/>
  <c r="BI287" i="2" s="1"/>
  <c r="BI162" i="2"/>
  <c r="BI222" i="2" s="1"/>
  <c r="BI283" i="2" s="1"/>
  <c r="BH51" i="4"/>
  <c r="BH55" i="4" s="1"/>
  <c r="BG190" i="2"/>
  <c r="BI40" i="4"/>
  <c r="N17" i="7"/>
  <c r="N15" i="7" s="1"/>
  <c r="N19" i="7" s="1"/>
  <c r="BI51" i="4"/>
  <c r="BI55" i="4" s="1"/>
  <c r="N29" i="7"/>
  <c r="N27" i="7" s="1"/>
  <c r="N31" i="7" s="1"/>
  <c r="F4" i="7" s="1"/>
  <c r="BF311" i="2"/>
  <c r="BF250" i="2"/>
  <c r="BH190" i="2" l="1"/>
  <c r="BG311" i="2"/>
  <c r="BG250" i="2"/>
  <c r="BI190" i="2"/>
  <c r="N39" i="7"/>
  <c r="N50" i="7" s="1"/>
  <c r="N35" i="7"/>
  <c r="F5" i="2" l="1"/>
  <c r="BI311" i="2"/>
  <c r="BI250" i="2"/>
  <c r="N42" i="7"/>
  <c r="N43" i="7" s="1"/>
  <c r="N55" i="7" s="1"/>
  <c r="BH311" i="2"/>
  <c r="BH250" i="2"/>
  <c r="N51" i="7" l="1"/>
  <c r="N82" i="7" s="1"/>
  <c r="N84" i="7" s="1"/>
  <c r="F7" i="2"/>
  <c r="N86" i="7" l="1"/>
  <c r="F6" i="7" s="1"/>
  <c r="F5" i="7"/>
  <c r="N46" i="7"/>
  <c r="N8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1" authorId="0" shapeId="0" xr:uid="{00000000-0006-0000-0600-000001000000}">
      <text>
        <r>
          <rPr>
            <sz val="11"/>
            <color theme="1"/>
            <rFont val="Aptos Narrow"/>
            <scheme val="minor"/>
          </rPr>
          <t>======
ID#AAABZRQjz5s
Nitin Shah    (2024-12-04 17:11:57)
Includes commissions as we do not have the data to split it yet.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2+s93mfmJEP6ln1odV+9aeN0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9" authorId="0" shapeId="0" xr:uid="{00000000-0006-0000-0100-000004000000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T50" authorId="0" shapeId="0" xr:uid="{00000000-0006-0000-0100-000008000000}">
      <text>
        <r>
          <rPr>
            <sz val="11"/>
            <color theme="1"/>
            <rFont val="Aptos Narrow"/>
            <scheme val="minor"/>
          </rPr>
          <t>======
ID#AAABZRQjz6A
Nitin Shah    (2024-12-04 17:11:57)
Promote to Senior Compliance Analyst?</t>
        </r>
      </text>
    </comment>
    <comment ref="AR50" authorId="0" shapeId="0" xr:uid="{00000000-0006-0000-0100-00000C000000}">
      <text>
        <r>
          <rPr>
            <sz val="11"/>
            <color theme="1"/>
            <rFont val="Aptos Narrow"/>
            <scheme val="minor"/>
          </rPr>
          <t>======
ID#AAABZRQjz5k
Nitin Shah    (2024-12-04 17:11:57)
Promote to Compliance Manager</t>
        </r>
      </text>
    </comment>
    <comment ref="AR51" authorId="0" shapeId="0" xr:uid="{00000000-0006-0000-0100-00000A000000}">
      <text>
        <r>
          <rPr>
            <sz val="11"/>
            <color theme="1"/>
            <rFont val="Aptos Narrow"/>
            <scheme val="minor"/>
          </rPr>
          <t>======
ID#AAABZRQjz50
Nitin Shah    (2024-12-04 17:11:57)
Promote to Senior Compliance Analyst</t>
        </r>
      </text>
    </comment>
    <comment ref="A59" authorId="0" shapeId="0" xr:uid="{00000000-0006-0000-0100-00000D000000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  <comment ref="A109" authorId="0" shapeId="0" xr:uid="{B40AF7E9-659A-4300-81A0-CC4D4CE54B57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A119" authorId="0" shapeId="0" xr:uid="{69BBEDA7-367A-4BE1-B9BB-E6138DD38E9B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  <comment ref="A169" authorId="0" shapeId="0" xr:uid="{DC980576-F997-455C-BC77-32322F469274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A179" authorId="0" shapeId="0" xr:uid="{93EF95FB-BEFC-44EA-8870-5D59F79E3638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  <comment ref="A229" authorId="0" shapeId="0" xr:uid="{E4BE43C8-DC50-46E6-8A2A-0A34EAEDF535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A239" authorId="0" shapeId="0" xr:uid="{281CEE41-3179-4A62-A410-77B5403BA327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  <comment ref="A290" authorId="0" shapeId="0" xr:uid="{300C1A85-F948-441C-97FB-65EF25655A3B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A300" authorId="0" shapeId="0" xr:uid="{E5565F85-73DC-4F85-9C80-E8FC3274A038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  <comment ref="A350" authorId="0" shapeId="0" xr:uid="{07B22400-1D4D-4FE0-805D-4FB889309E82}">
      <text>
        <r>
          <rPr>
            <sz val="11"/>
            <color theme="1"/>
            <rFont val="Aptos Narrow"/>
            <scheme val="minor"/>
          </rPr>
          <t>======
ID#AAABZRQjz6M
Nitin Shah    (2024-12-04 17:11:57)
In Cornwall?</t>
        </r>
      </text>
    </comment>
    <comment ref="A360" authorId="0" shapeId="0" xr:uid="{11D77E18-EACE-416E-927D-24994A28F7C3}">
      <text>
        <r>
          <rPr>
            <sz val="11"/>
            <color theme="1"/>
            <rFont val="Aptos Narrow"/>
            <scheme val="minor"/>
          </rPr>
          <t>======
ID#AAABZRQjz5g
Nitin Shah    (2024-12-04 17:11:57)
Amend based on experience. Currently RS is highest paid at £34k and Sharan lowest at £30k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zoczRfSiTyaDmIx6zNDuJqM+9L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9" authorId="0" shapeId="0" xr:uid="{00000000-0006-0000-0500-000001000000}">
      <text>
        <r>
          <rPr>
            <sz val="11"/>
            <color theme="1"/>
            <rFont val="Aptos Narrow"/>
            <scheme val="minor"/>
          </rPr>
          <t>======
ID#AAABZRQjz6Q
Nitin Shah    (2024-12-04 17:11:57)
Existing repeat book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Hy6n53aPpuNgGUUJ6AnPtt8NWUw=="/>
    </ext>
  </extLst>
</comments>
</file>

<file path=xl/sharedStrings.xml><?xml version="1.0" encoding="utf-8"?>
<sst xmlns="http://schemas.openxmlformats.org/spreadsheetml/2006/main" count="1423" uniqueCount="306">
  <si>
    <t>Halo Global - 5 Year Forecast</t>
  </si>
  <si>
    <t>Year 1</t>
  </si>
  <si>
    <t>Year 2</t>
  </si>
  <si>
    <t>Year 3</t>
  </si>
  <si>
    <t>Year 4</t>
  </si>
  <si>
    <t>Year 5</t>
  </si>
  <si>
    <t>Gross Trade Volume: Corporate FX</t>
  </si>
  <si>
    <t>Gross Trade Volume: Corporate New</t>
  </si>
  <si>
    <t>Gross Trade Volume: Corporate Repeat</t>
  </si>
  <si>
    <t>Gross Trade Volume: WiseRisk</t>
  </si>
  <si>
    <t>Gross Trade Volume: Private FX</t>
  </si>
  <si>
    <t>Gross Trade Volume: Private New</t>
  </si>
  <si>
    <t>Gross Trade Volume: Private Repeat</t>
  </si>
  <si>
    <t>Gross Trade Volume: Acorn 1</t>
  </si>
  <si>
    <t>Gross Trade Volume: Total</t>
  </si>
  <si>
    <t>Gross Profit: Corporate FX</t>
  </si>
  <si>
    <t>Gross Profit: Corporate New</t>
  </si>
  <si>
    <t>Gross Profit: Corporate Repeat</t>
  </si>
  <si>
    <t>Gross Profit: Cadency</t>
  </si>
  <si>
    <t>Gross Profit: WiseRisk - FX Profit</t>
  </si>
  <si>
    <t>Gross Profit: WiseRisk</t>
  </si>
  <si>
    <t>Gross Profit: Private FX</t>
  </si>
  <si>
    <t>Gross Profit: Private New</t>
  </si>
  <si>
    <t>Gross Profit: Private Repeat</t>
  </si>
  <si>
    <t>Gross Profit: Acorn 1</t>
  </si>
  <si>
    <t>Gross Profit Total</t>
  </si>
  <si>
    <t>Partner Commissions % of GP</t>
  </si>
  <si>
    <t>Payroll Commissions % of GP</t>
  </si>
  <si>
    <t>Partner Commissions</t>
  </si>
  <si>
    <t>Acorn 1 - Sales Commission</t>
  </si>
  <si>
    <t>Acorn 1 - Revenue Share</t>
  </si>
  <si>
    <t>Cadency - Revenue Share @ 35%</t>
  </si>
  <si>
    <t>Sales Commissions</t>
  </si>
  <si>
    <t>WiseRisk Commissions</t>
  </si>
  <si>
    <t>TT Fees</t>
  </si>
  <si>
    <t>Direct Expenses</t>
  </si>
  <si>
    <t>Profit after Direct Expenses</t>
  </si>
  <si>
    <t>Overheads</t>
  </si>
  <si>
    <t>Salary &amp; Employment Costs</t>
  </si>
  <si>
    <t>Salary</t>
  </si>
  <si>
    <t>Bonus</t>
  </si>
  <si>
    <t>Temporary Staff</t>
  </si>
  <si>
    <t>NIER on Commissions</t>
  </si>
  <si>
    <t>NIER Other</t>
  </si>
  <si>
    <t>Employers Pension</t>
  </si>
  <si>
    <t>Recruitment</t>
  </si>
  <si>
    <t>Training</t>
  </si>
  <si>
    <t>Marketing</t>
  </si>
  <si>
    <t>Rent, Rates &amp; Premises Insurance</t>
  </si>
  <si>
    <t>Heat, Light &amp; Power</t>
  </si>
  <si>
    <t>Travel &amp; Entertainment</t>
  </si>
  <si>
    <t>Printing &amp; Stationary</t>
  </si>
  <si>
    <t>Legal Fees</t>
  </si>
  <si>
    <t>Accountancy Fees</t>
  </si>
  <si>
    <t>Audit Fees</t>
  </si>
  <si>
    <t>Professional Fees</t>
  </si>
  <si>
    <t>Consultancy Fees</t>
  </si>
  <si>
    <t>IT Software Licenses</t>
  </si>
  <si>
    <t>IT Minor Purchases</t>
  </si>
  <si>
    <t>IT Maintenance Fees</t>
  </si>
  <si>
    <t>IT Consultancy Fees</t>
  </si>
  <si>
    <t>IT Client Verification Fees</t>
  </si>
  <si>
    <t>Equipment Hire &amp; Rental</t>
  </si>
  <si>
    <t>Maintenance</t>
  </si>
  <si>
    <t>Bank Charges &amp; Interest</t>
  </si>
  <si>
    <t>Loan Interest</t>
  </si>
  <si>
    <t>Bank Interest Payable/(Receivable)</t>
  </si>
  <si>
    <t>Depreciation</t>
  </si>
  <si>
    <t>Bad Debts</t>
  </si>
  <si>
    <t>General Expenses</t>
  </si>
  <si>
    <t>R&amp;D Capitalised</t>
  </si>
  <si>
    <t>Intangible Asset Amortisation</t>
  </si>
  <si>
    <t>Intangible Asset Impairment</t>
  </si>
  <si>
    <t>Acorn 1 Overheads</t>
  </si>
  <si>
    <t>Total Overhead Costs</t>
  </si>
  <si>
    <t>Total Costs</t>
  </si>
  <si>
    <t>Net Profit</t>
  </si>
  <si>
    <t>EBITDA</t>
  </si>
  <si>
    <t>Acorn 1 Private Revenue</t>
  </si>
  <si>
    <t xml:space="preserve">Commissions </t>
  </si>
  <si>
    <t>50:50 Net Profit Share</t>
  </si>
  <si>
    <t>BUDGET</t>
  </si>
  <si>
    <t>Total</t>
  </si>
  <si>
    <t>TOTAL</t>
  </si>
  <si>
    <t>Salary and Employment Costs</t>
  </si>
  <si>
    <t>FY 2425</t>
  </si>
  <si>
    <t>FY 2526</t>
  </si>
  <si>
    <t>FY 2627</t>
  </si>
  <si>
    <t>FY 2728</t>
  </si>
  <si>
    <t>FY 2829</t>
  </si>
  <si>
    <t>Salaries</t>
  </si>
  <si>
    <t>Sales Commission</t>
  </si>
  <si>
    <t>Temp Staff</t>
  </si>
  <si>
    <t>NIER</t>
  </si>
  <si>
    <t>Employers Pension ER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</si>
  <si>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</si>
  <si>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</si>
  <si>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</si>
  <si>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</si>
  <si>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</si>
  <si>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</si>
  <si>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</si>
  <si>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</si>
  <si>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</si>
  <si>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</si>
  <si>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</si>
  <si>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</si>
  <si>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</si>
  <si>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</si>
  <si>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</si>
  <si>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</si>
  <si>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</si>
  <si>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</si>
  <si>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</si>
  <si>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</si>
  <si>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</si>
  <si>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</si>
  <si>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</si>
  <si>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</si>
  <si>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</si>
  <si>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</si>
  <si>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</si>
  <si>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</si>
  <si>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</si>
  <si>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</si>
  <si>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</si>
  <si>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</si>
  <si>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</si>
  <si>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</si>
  <si>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</si>
  <si>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</si>
  <si>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</si>
  <si>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</si>
  <si>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</si>
  <si>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</si>
  <si>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</si>
  <si>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</si>
  <si>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</si>
  <si>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</si>
  <si>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</si>
  <si>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</si>
  <si>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</si>
  <si>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</si>
  <si>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</si>
  <si>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</si>
  <si>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</si>
  <si>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</si>
  <si>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</si>
  <si>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</si>
  <si>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</si>
  <si>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</si>
  <si>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</si>
  <si>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</si>
  <si>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</si>
  <si>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</si>
  <si>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CEO</t>
  </si>
  <si>
    <t>CFO</t>
  </si>
  <si>
    <t>CRO - Revenue</t>
  </si>
  <si>
    <t>CPO - Product</t>
  </si>
  <si>
    <t>Head of Compliance/MLRO</t>
  </si>
  <si>
    <t>Corporate Dealer</t>
  </si>
  <si>
    <t>Corporate Sales Manager</t>
  </si>
  <si>
    <t>Corporate Sales</t>
  </si>
  <si>
    <t>US Sales</t>
  </si>
  <si>
    <t>US Sales Support Executive</t>
  </si>
  <si>
    <t>UK Sales Support Executive</t>
  </si>
  <si>
    <t>Cadency Sales</t>
  </si>
  <si>
    <t>Partnership BDM/Manager - AR</t>
  </si>
  <si>
    <t>Partnership BDM</t>
  </si>
  <si>
    <t>Private FXC</t>
  </si>
  <si>
    <t>Private CEE</t>
  </si>
  <si>
    <t>US CEE</t>
  </si>
  <si>
    <t>Compliance Analyst (Snr)</t>
  </si>
  <si>
    <t>Compliance Analyst</t>
  </si>
  <si>
    <t>UK Trade Support</t>
  </si>
  <si>
    <t>HoiT &amp; Lead Developer</t>
  </si>
  <si>
    <t>US Tech Support (incl Henry)</t>
  </si>
  <si>
    <t>UK Tech Support</t>
  </si>
  <si>
    <t>Project Manager</t>
  </si>
  <si>
    <t>UK Settlements Analyst</t>
  </si>
  <si>
    <t>UK Settlements Analyst Jnr</t>
  </si>
  <si>
    <t>Marketing Manager</t>
  </si>
  <si>
    <t>UK Marketing Assistant</t>
  </si>
  <si>
    <t>UK Social Media Executive</t>
  </si>
  <si>
    <t>CRM Marketing Exec</t>
  </si>
  <si>
    <t>UK CRM Administration</t>
  </si>
  <si>
    <t>Digital Marketing Exec</t>
  </si>
  <si>
    <t>UK Business Analyst</t>
  </si>
  <si>
    <t>Management Accountant</t>
  </si>
  <si>
    <t>Finance Assistant</t>
  </si>
  <si>
    <t>Gross Pay</t>
  </si>
  <si>
    <t>ST</t>
  </si>
  <si>
    <t>Employer NI</t>
  </si>
  <si>
    <t>Employer Pensions</t>
  </si>
  <si>
    <t>Sales Team</t>
  </si>
  <si>
    <t>Technical Development Team</t>
  </si>
  <si>
    <t>Transitional Team</t>
  </si>
  <si>
    <t>US Sales BM</t>
  </si>
  <si>
    <t>UK Sales BM</t>
  </si>
  <si>
    <t xml:space="preserve">US CEE </t>
  </si>
  <si>
    <t xml:space="preserve">MLRO </t>
  </si>
  <si>
    <t>UK Head of Compliance</t>
  </si>
  <si>
    <t>UK Compliance Analyst</t>
  </si>
  <si>
    <t>UK Project Manager</t>
  </si>
  <si>
    <t>UK Finance Manager/Mgmt Acct</t>
  </si>
  <si>
    <t>UK Financial Assistant</t>
  </si>
  <si>
    <t>UK CEE</t>
  </si>
  <si>
    <t>US Tech Support</t>
  </si>
  <si>
    <t>UK Finance Manager</t>
  </si>
  <si>
    <t>Total Payments</t>
  </si>
  <si>
    <t>Corporate Client Generation</t>
  </si>
  <si>
    <t>Direct Sales Leads</t>
  </si>
  <si>
    <t>Corporate Partner Referral</t>
  </si>
  <si>
    <t>Client Referral</t>
  </si>
  <si>
    <t>Marketing/Networking</t>
  </si>
  <si>
    <t>Lead Conversion %</t>
  </si>
  <si>
    <t>Corporate New Business</t>
  </si>
  <si>
    <t xml:space="preserve">Clients </t>
  </si>
  <si>
    <t>Trades</t>
  </si>
  <si>
    <t>ATV</t>
  </si>
  <si>
    <t>Margin</t>
  </si>
  <si>
    <t>Corporate Repeat Business</t>
  </si>
  <si>
    <t>Private New Business</t>
  </si>
  <si>
    <t>Phoenix Reduction</t>
  </si>
  <si>
    <t>Private Repeat Business</t>
  </si>
  <si>
    <t>Volume</t>
  </si>
  <si>
    <t>Corporate New</t>
  </si>
  <si>
    <t>Corporate Repeat</t>
  </si>
  <si>
    <t>Private New</t>
  </si>
  <si>
    <t>Private Repeat</t>
  </si>
  <si>
    <t>Private Acorn 1</t>
  </si>
  <si>
    <t>Gross Profit</t>
  </si>
  <si>
    <t>Cadency</t>
  </si>
  <si>
    <t>Grand Total</t>
  </si>
  <si>
    <t>Contract Based Revenue</t>
  </si>
  <si>
    <t xml:space="preserve">New Client Numbers </t>
  </si>
  <si>
    <t>Existing Client Numbers</t>
  </si>
  <si>
    <t>Total Client Numbers</t>
  </si>
  <si>
    <t xml:space="preserve"> </t>
  </si>
  <si>
    <t>Total New Flow</t>
  </si>
  <si>
    <t>Total Existing Flow</t>
  </si>
  <si>
    <t>Total Flow per month</t>
  </si>
  <si>
    <t>Annual FX Flow</t>
  </si>
  <si>
    <t>Potential User Pool</t>
  </si>
  <si>
    <t>Acterys (risk + liquidity)</t>
  </si>
  <si>
    <t>Procore (risk + liquidity)</t>
  </si>
  <si>
    <t>McKinsey (risk + liquidity)</t>
  </si>
  <si>
    <t>Moneycorp (risk)</t>
  </si>
  <si>
    <t>Halo Global Clients</t>
  </si>
  <si>
    <t>12 month User %</t>
  </si>
  <si>
    <t>Technology Costs per Client</t>
  </si>
  <si>
    <t>Support Costs per Client</t>
  </si>
  <si>
    <t>Relationship Manager costs per Client</t>
  </si>
  <si>
    <t xml:space="preserve">Revenue Triangle </t>
  </si>
  <si>
    <t>NB Total</t>
  </si>
  <si>
    <t>People</t>
  </si>
  <si>
    <t>Year</t>
  </si>
  <si>
    <t>Rev per Head</t>
  </si>
  <si>
    <t>NB</t>
  </si>
  <si>
    <t xml:space="preserve">Repeat </t>
  </si>
  <si>
    <t>5% Growth</t>
  </si>
  <si>
    <t>Volume Triangle</t>
  </si>
  <si>
    <t>Target Audience</t>
  </si>
  <si>
    <t>FX Volume per annum</t>
  </si>
  <si>
    <t>Why no expansion beyond year 3?</t>
  </si>
  <si>
    <t>FX Volume per month</t>
  </si>
  <si>
    <t>Spread (Spot)</t>
  </si>
  <si>
    <t>Spread (Forward)</t>
  </si>
  <si>
    <t>WiseRisk spread</t>
  </si>
  <si>
    <t>Annual Profit per client</t>
  </si>
  <si>
    <t>Monthly profit per client</t>
  </si>
  <si>
    <t>Clients per month per salesperson</t>
  </si>
  <si>
    <t>Profit per sales person per month</t>
  </si>
  <si>
    <t>Number of Sales people</t>
  </si>
  <si>
    <t>Total profit per month</t>
  </si>
  <si>
    <t>Spread</t>
  </si>
  <si>
    <t>Cadency Revenue Breakdown</t>
  </si>
  <si>
    <t>Standard</t>
  </si>
  <si>
    <t>Providers</t>
  </si>
  <si>
    <t>Clients</t>
  </si>
  <si>
    <t>Monthly Fee</t>
  </si>
  <si>
    <t>Revenue</t>
  </si>
  <si>
    <t>Medium</t>
  </si>
  <si>
    <t>Enterprise</t>
  </si>
  <si>
    <t xml:space="preserve">USE </t>
  </si>
  <si>
    <t>Equity Buyout</t>
  </si>
  <si>
    <t>Year4</t>
  </si>
  <si>
    <t>Pounds</t>
  </si>
  <si>
    <t>Dollar</t>
  </si>
  <si>
    <t>WiseRisk</t>
  </si>
  <si>
    <t>Halo</t>
  </si>
  <si>
    <t>EQUITY APPROACH</t>
  </si>
  <si>
    <t>Dollars</t>
  </si>
  <si>
    <t>Equity</t>
  </si>
  <si>
    <t>5y Valuation</t>
  </si>
  <si>
    <t>3x of EBITDA</t>
  </si>
  <si>
    <t>Annual Rate of Return (Equity)</t>
  </si>
  <si>
    <t>VALUATION</t>
  </si>
  <si>
    <t>Company Reserves for FCA</t>
  </si>
  <si>
    <t>Growth Capital</t>
  </si>
  <si>
    <t xml:space="preserve">       Sales Growth Costs</t>
  </si>
  <si>
    <t xml:space="preserve">      Techincal Development</t>
  </si>
  <si>
    <t xml:space="preserve">      Transitional Costs</t>
  </si>
  <si>
    <t xml:space="preserve">      Debt Payments</t>
  </si>
  <si>
    <t>50% of fee is growth</t>
  </si>
  <si>
    <t>EQUITY OFFERING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</si>
</sst>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_-;\-* #,##0.00_-;_-* &quot;-&quot;??_-;_-@_-"/>
    <numFmt numFmtId="166" formatCode="_-* #,##0_-;\-* #,##0_-;_-* &quot;-&quot;??_-;_-@"/>
    <numFmt numFmtId="167" formatCode="_-* #,##0.00_-;\-* #,##0.00_-;_-* &quot;-&quot;??_-;_-@"/>
    <numFmt numFmtId="168" formatCode="0.0%"/>
    <numFmt numFmtId="169" formatCode="&quot;$&quot;#,##0"/>
    <numFmt numFmtId="171" formatCode="_-[$£-809]* #,##0_-;\-[$£-809]* #,##0_-;_-[$£-809]* &quot;-&quot;??_-;_-@_-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2"/>
      <color theme="1"/>
      <name val="Aptos Narrow"/>
    </font>
    <font>
      <b/>
      <sz val="11"/>
      <color theme="1"/>
      <name val="Aptos Narrow"/>
      <scheme val="minor"/>
    </font>
    <font>
      <sz val="11"/>
      <color rgb="FFFF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color theme="5" tint="-0.249977111117893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3CAEB"/>
        <bgColor rgb="FF83CAEB"/>
      </patternFill>
    </fill>
    <fill>
      <patternFill patternType="solid">
        <fgColor rgb="FFFFC000"/>
        <bgColor rgb="FFFFC000"/>
      </patternFill>
    </fill>
    <fill>
      <patternFill patternType="solid">
        <fgColor rgb="FFE49EDD"/>
        <bgColor rgb="FFE49EDD"/>
      </patternFill>
    </fill>
    <fill>
      <patternFill patternType="solid">
        <fgColor rgb="FFF1CEEE"/>
        <bgColor rgb="FFF1CEEE"/>
      </patternFill>
    </fill>
    <fill>
      <patternFill patternType="solid">
        <fgColor rgb="FFF1A983"/>
        <bgColor rgb="FFF1A983"/>
      </patternFill>
    </fill>
    <fill>
      <patternFill patternType="solid">
        <fgColor rgb="FFFAE2D5"/>
        <bgColor rgb="FFFAE2D5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1"/>
    <xf numFmtId="165" fontId="3" fillId="0" borderId="1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6" fontId="4" fillId="0" borderId="0" xfId="0" applyNumberFormat="1" applyFont="1"/>
    <xf numFmtId="9" fontId="4" fillId="0" borderId="0" xfId="0" applyNumberFormat="1" applyFont="1"/>
    <xf numFmtId="17" fontId="2" fillId="0" borderId="0" xfId="0" applyNumberFormat="1" applyFont="1" applyAlignment="1">
      <alignment horizontal="center"/>
    </xf>
    <xf numFmtId="166" fontId="4" fillId="2" borderId="1" xfId="0" applyNumberFormat="1" applyFont="1" applyFill="1" applyBorder="1"/>
    <xf numFmtId="167" fontId="4" fillId="0" borderId="0" xfId="0" applyNumberFormat="1" applyFont="1"/>
    <xf numFmtId="166" fontId="4" fillId="3" borderId="1" xfId="0" applyNumberFormat="1" applyFont="1" applyFill="1" applyBorder="1"/>
    <xf numFmtId="166" fontId="4" fillId="4" borderId="1" xfId="0" applyNumberFormat="1" applyFont="1" applyFill="1" applyBorder="1"/>
    <xf numFmtId="10" fontId="2" fillId="0" borderId="0" xfId="0" applyNumberFormat="1" applyFont="1"/>
    <xf numFmtId="9" fontId="4" fillId="2" borderId="1" xfId="0" applyNumberFormat="1" applyFont="1" applyFill="1" applyBorder="1"/>
    <xf numFmtId="10" fontId="4" fillId="0" borderId="0" xfId="0" applyNumberFormat="1" applyFont="1"/>
    <xf numFmtId="1" fontId="4" fillId="0" borderId="0" xfId="0" applyNumberFormat="1" applyFont="1"/>
    <xf numFmtId="166" fontId="2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0" fontId="4" fillId="6" borderId="1" xfId="0" applyFont="1" applyFill="1" applyBorder="1"/>
    <xf numFmtId="166" fontId="4" fillId="6" borderId="1" xfId="0" applyNumberFormat="1" applyFont="1" applyFill="1" applyBorder="1"/>
    <xf numFmtId="167" fontId="4" fillId="6" borderId="1" xfId="0" applyNumberFormat="1" applyFont="1" applyFill="1" applyBorder="1"/>
    <xf numFmtId="0" fontId="2" fillId="5" borderId="2" xfId="0" applyFont="1" applyFill="1" applyBorder="1"/>
    <xf numFmtId="166" fontId="2" fillId="5" borderId="2" xfId="0" applyNumberFormat="1" applyFont="1" applyFill="1" applyBorder="1"/>
    <xf numFmtId="167" fontId="2" fillId="5" borderId="2" xfId="0" applyNumberFormat="1" applyFont="1" applyFill="1" applyBorder="1"/>
    <xf numFmtId="0" fontId="4" fillId="8" borderId="1" xfId="0" applyFont="1" applyFill="1" applyBorder="1"/>
    <xf numFmtId="166" fontId="4" fillId="8" borderId="1" xfId="0" applyNumberFormat="1" applyFont="1" applyFill="1" applyBorder="1"/>
    <xf numFmtId="167" fontId="4" fillId="8" borderId="1" xfId="0" applyNumberFormat="1" applyFont="1" applyFill="1" applyBorder="1"/>
    <xf numFmtId="0" fontId="2" fillId="7" borderId="2" xfId="0" applyFont="1" applyFill="1" applyBorder="1"/>
    <xf numFmtId="166" fontId="2" fillId="7" borderId="2" xfId="0" applyNumberFormat="1" applyFont="1" applyFill="1" applyBorder="1"/>
    <xf numFmtId="167" fontId="2" fillId="7" borderId="2" xfId="0" applyNumberFormat="1" applyFont="1" applyFill="1" applyBorder="1"/>
    <xf numFmtId="168" fontId="4" fillId="0" borderId="0" xfId="0" applyNumberFormat="1" applyFont="1"/>
    <xf numFmtId="0" fontId="4" fillId="2" borderId="1" xfId="0" applyFont="1" applyFill="1" applyBorder="1"/>
    <xf numFmtId="0" fontId="2" fillId="0" borderId="3" xfId="0" applyFont="1" applyBorder="1"/>
    <xf numFmtId="166" fontId="2" fillId="0" borderId="3" xfId="0" applyNumberFormat="1" applyFont="1" applyBorder="1"/>
    <xf numFmtId="0" fontId="2" fillId="9" borderId="1" xfId="0" applyFont="1" applyFill="1" applyBorder="1"/>
    <xf numFmtId="166" fontId="2" fillId="9" borderId="2" xfId="0" applyNumberFormat="1" applyFont="1" applyFill="1" applyBorder="1"/>
    <xf numFmtId="166" fontId="2" fillId="9" borderId="1" xfId="0" applyNumberFormat="1" applyFont="1" applyFill="1" applyBorder="1"/>
    <xf numFmtId="167" fontId="2" fillId="0" borderId="0" xfId="0" applyNumberFormat="1" applyFont="1"/>
    <xf numFmtId="0" fontId="4" fillId="0" borderId="4" xfId="0" applyFont="1" applyBorder="1"/>
    <xf numFmtId="17" fontId="2" fillId="0" borderId="0" xfId="0" applyNumberFormat="1" applyFont="1"/>
    <xf numFmtId="0" fontId="4" fillId="0" borderId="0" xfId="0" applyFont="1"/>
    <xf numFmtId="0" fontId="5" fillId="0" borderId="5" xfId="0" applyFont="1" applyBorder="1"/>
    <xf numFmtId="169" fontId="0" fillId="0" borderId="0" xfId="0" applyNumberFormat="1"/>
    <xf numFmtId="44" fontId="4" fillId="0" borderId="0" xfId="1" applyFont="1"/>
    <xf numFmtId="44" fontId="0" fillId="0" borderId="0" xfId="1" applyFont="1"/>
    <xf numFmtId="44" fontId="2" fillId="0" borderId="0" xfId="1" applyFont="1" applyAlignment="1">
      <alignment horizontal="center"/>
    </xf>
    <xf numFmtId="44" fontId="5" fillId="0" borderId="5" xfId="1" applyFont="1" applyBorder="1"/>
    <xf numFmtId="0" fontId="4" fillId="0" borderId="1" xfId="0" applyFont="1" applyBorder="1"/>
    <xf numFmtId="44" fontId="4" fillId="0" borderId="1" xfId="1" applyFont="1" applyFill="1" applyBorder="1"/>
    <xf numFmtId="0" fontId="3" fillId="0" borderId="0" xfId="0" applyFont="1" applyAlignment="1">
      <alignment vertical="top" wrapText="1"/>
    </xf>
    <xf numFmtId="0" fontId="2" fillId="5" borderId="4" xfId="0" applyFont="1" applyFill="1" applyBorder="1"/>
    <xf numFmtId="166" fontId="2" fillId="5" borderId="4" xfId="0" applyNumberFormat="1" applyFont="1" applyFill="1" applyBorder="1"/>
    <xf numFmtId="167" fontId="2" fillId="5" borderId="4" xfId="0" applyNumberFormat="1" applyFont="1" applyFill="1" applyBorder="1"/>
    <xf numFmtId="0" fontId="2" fillId="7" borderId="4" xfId="0" applyFont="1" applyFill="1" applyBorder="1"/>
    <xf numFmtId="166" fontId="2" fillId="7" borderId="4" xfId="0" applyNumberFormat="1" applyFont="1" applyFill="1" applyBorder="1"/>
    <xf numFmtId="167" fontId="2" fillId="7" borderId="4" xfId="0" applyNumberFormat="1" applyFont="1" applyFill="1" applyBorder="1"/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/>
    <xf numFmtId="171" fontId="2" fillId="0" borderId="0" xfId="0" applyNumberFormat="1" applyFont="1"/>
    <xf numFmtId="166" fontId="4" fillId="10" borderId="1" xfId="0" applyNumberFormat="1" applyFont="1" applyFill="1" applyBorder="1"/>
    <xf numFmtId="0" fontId="7" fillId="0" borderId="0" xfId="0" applyFont="1"/>
    <xf numFmtId="9" fontId="0" fillId="0" borderId="0" xfId="0" applyNumberFormat="1"/>
    <xf numFmtId="165" fontId="0" fillId="0" borderId="0" xfId="0" applyNumberFormat="1"/>
    <xf numFmtId="165" fontId="0" fillId="0" borderId="0" xfId="4" applyFont="1"/>
    <xf numFmtId="0" fontId="3" fillId="0" borderId="0" xfId="0" applyFont="1" applyAlignment="1">
      <alignment wrapText="1"/>
    </xf>
    <xf numFmtId="0" fontId="1" fillId="0" borderId="0" xfId="0" applyFont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Border="1"/>
    <xf numFmtId="165" fontId="4" fillId="0" borderId="1" xfId="4" applyFont="1" applyBorder="1" applyAlignment="1">
      <alignment horizontal="center"/>
    </xf>
    <xf numFmtId="165" fontId="4" fillId="0" borderId="10" xfId="4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9" xfId="0" applyFont="1" applyBorder="1"/>
    <xf numFmtId="0" fontId="10" fillId="0" borderId="11" xfId="0" applyFont="1" applyBorder="1"/>
    <xf numFmtId="165" fontId="10" fillId="0" borderId="12" xfId="4" applyFont="1" applyBorder="1"/>
    <xf numFmtId="165" fontId="10" fillId="0" borderId="13" xfId="4" applyFont="1" applyBorder="1"/>
    <xf numFmtId="3" fontId="0" fillId="0" borderId="0" xfId="0" applyNumberFormat="1"/>
    <xf numFmtId="43" fontId="0" fillId="0" borderId="0" xfId="0" applyNumberFormat="1"/>
    <xf numFmtId="9" fontId="0" fillId="0" borderId="0" xfId="4" applyNumberFormat="1" applyFont="1"/>
    <xf numFmtId="10" fontId="0" fillId="0" borderId="0" xfId="4" applyNumberFormat="1" applyFont="1"/>
    <xf numFmtId="0" fontId="6" fillId="0" borderId="0" xfId="0" applyFont="1"/>
    <xf numFmtId="0" fontId="0" fillId="0" borderId="0" xfId="0" applyFill="1"/>
    <xf numFmtId="0" fontId="9" fillId="0" borderId="0" xfId="0" applyFont="1" applyFill="1"/>
    <xf numFmtId="44" fontId="4" fillId="0" borderId="0" xfId="1" applyFont="1" applyFill="1"/>
    <xf numFmtId="44" fontId="0" fillId="0" borderId="0" xfId="1" applyFont="1" applyFill="1"/>
    <xf numFmtId="0" fontId="8" fillId="0" borderId="0" xfId="0" applyFont="1" applyFill="1"/>
  </cellXfs>
  <cellStyles count="5">
    <cellStyle name="Comma" xfId="4" builtinId="3"/>
    <cellStyle name="Comma 2" xfId="3" xr:uid="{204C4ECD-936D-4EEF-B5A5-3D7E9DB959F7}"/>
    <cellStyle name="Currency" xfId="1" builtinId="4"/>
    <cellStyle name="Normal" xfId="0" builtinId="0"/>
    <cellStyle name="Normal 2" xfId="2" xr:uid="{7B8FD120-BA2A-4C83-9C61-4A06A3EE0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6D76-39F3-544D-959B-73F34A3D419B}">
  <dimension ref="A5:E30"/>
  <sheetViews>
    <sheetView workbookViewId="0">
      <selection activeCell="E32" sqref="E32"/>
    </sheetView>
  </sheetViews>
  <sheetFormatPr baseColWidth="10" defaultRowHeight="15" x14ac:dyDescent="0.2"/>
  <cols>
    <col min="1" max="1" width="25.5" bestFit="1" customWidth="1"/>
    <col min="2" max="2" width="16.6640625" style="64" bestFit="1" customWidth="1"/>
    <col min="3" max="3" width="14" style="64" bestFit="1" customWidth="1"/>
    <col min="4" max="4" width="17.6640625" bestFit="1" customWidth="1"/>
    <col min="5" max="5" width="14" bestFit="1" customWidth="1"/>
  </cols>
  <sheetData>
    <row r="5" spans="1:5" x14ac:dyDescent="0.2">
      <c r="A5" s="86" t="s">
        <v>297</v>
      </c>
      <c r="C5" s="64" t="s">
        <v>288</v>
      </c>
    </row>
    <row r="6" spans="1:5" x14ac:dyDescent="0.2">
      <c r="A6" s="82" t="s">
        <v>289</v>
      </c>
      <c r="B6" s="64">
        <f>2821000</f>
        <v>2821000</v>
      </c>
      <c r="C6" s="64">
        <f>B6*1.35</f>
        <v>3808350.0000000005</v>
      </c>
      <c r="E6" s="64"/>
    </row>
    <row r="7" spans="1:5" x14ac:dyDescent="0.2">
      <c r="A7" t="s">
        <v>290</v>
      </c>
      <c r="B7" s="64">
        <v>3757571</v>
      </c>
      <c r="C7" s="64">
        <f t="shared" ref="C7:C8" si="0">B7*1.35</f>
        <v>5072720.8500000006</v>
      </c>
      <c r="D7" s="83"/>
      <c r="E7" s="64"/>
    </row>
    <row r="8" spans="1:5" x14ac:dyDescent="0.2">
      <c r="A8" t="s">
        <v>82</v>
      </c>
      <c r="B8" s="64">
        <f>SUM(B6:B7)</f>
        <v>6578571</v>
      </c>
      <c r="C8" s="64">
        <f t="shared" si="0"/>
        <v>8881070.8500000015</v>
      </c>
      <c r="E8" s="83">
        <f>SUM(E6:E7)</f>
        <v>0</v>
      </c>
    </row>
    <row r="11" spans="1:5" x14ac:dyDescent="0.2">
      <c r="A11" t="s">
        <v>291</v>
      </c>
      <c r="B11" s="64" t="s">
        <v>287</v>
      </c>
      <c r="C11" s="64" t="s">
        <v>292</v>
      </c>
    </row>
    <row r="12" spans="1:5" x14ac:dyDescent="0.2">
      <c r="A12" s="62">
        <v>0.05</v>
      </c>
      <c r="B12" s="64">
        <f>B8*0.05</f>
        <v>328928.55000000005</v>
      </c>
      <c r="C12" s="64">
        <f t="shared" ref="C12:C17" si="1">479440</f>
        <v>479440</v>
      </c>
      <c r="D12" s="83"/>
    </row>
    <row r="13" spans="1:5" x14ac:dyDescent="0.2">
      <c r="A13" s="62">
        <v>0.05</v>
      </c>
      <c r="B13" s="64">
        <f>B12</f>
        <v>328928.55000000005</v>
      </c>
      <c r="C13" s="64">
        <f t="shared" si="1"/>
        <v>479440</v>
      </c>
      <c r="D13" s="83"/>
    </row>
    <row r="14" spans="1:5" x14ac:dyDescent="0.2">
      <c r="A14" s="62">
        <v>0.05</v>
      </c>
      <c r="B14" s="64">
        <f t="shared" ref="B14:B17" si="2">B13</f>
        <v>328928.55000000005</v>
      </c>
      <c r="C14" s="64">
        <f t="shared" si="1"/>
        <v>479440</v>
      </c>
    </row>
    <row r="15" spans="1:5" x14ac:dyDescent="0.2">
      <c r="A15" s="62">
        <v>0.05</v>
      </c>
      <c r="B15" s="64">
        <f t="shared" si="2"/>
        <v>328928.55000000005</v>
      </c>
      <c r="C15" s="64">
        <f t="shared" si="1"/>
        <v>479440</v>
      </c>
    </row>
    <row r="16" spans="1:5" x14ac:dyDescent="0.2">
      <c r="A16" s="62">
        <v>0.05</v>
      </c>
      <c r="B16" s="64">
        <f t="shared" si="2"/>
        <v>328928.55000000005</v>
      </c>
      <c r="C16" s="64">
        <f t="shared" si="1"/>
        <v>479440</v>
      </c>
      <c r="D16" s="64"/>
    </row>
    <row r="17" spans="1:5" x14ac:dyDescent="0.2">
      <c r="A17" s="62">
        <v>0.05</v>
      </c>
      <c r="B17" s="64">
        <f t="shared" si="2"/>
        <v>328928.55000000005</v>
      </c>
      <c r="C17" s="64">
        <f t="shared" si="1"/>
        <v>479440</v>
      </c>
    </row>
    <row r="18" spans="1:5" x14ac:dyDescent="0.2">
      <c r="A18" s="62">
        <f>SUM(A12:A17)</f>
        <v>0.3</v>
      </c>
      <c r="B18" s="64">
        <f>SUM(B12:B17)</f>
        <v>1973571.3000000003</v>
      </c>
      <c r="C18" s="64">
        <f>SUM(C12:C17)</f>
        <v>2876640</v>
      </c>
    </row>
    <row r="20" spans="1:5" x14ac:dyDescent="0.2">
      <c r="A20" t="s">
        <v>305</v>
      </c>
    </row>
    <row r="21" spans="1:5" x14ac:dyDescent="0.2">
      <c r="A21" t="s">
        <v>293</v>
      </c>
      <c r="B21" s="64" t="s">
        <v>287</v>
      </c>
      <c r="C21" s="64" t="s">
        <v>292</v>
      </c>
    </row>
    <row r="22" spans="1:5" x14ac:dyDescent="0.2">
      <c r="A22" s="62">
        <v>0.05</v>
      </c>
      <c r="B22" s="64">
        <f>B12</f>
        <v>328928.55000000005</v>
      </c>
      <c r="C22" s="64">
        <f>C12</f>
        <v>479440</v>
      </c>
      <c r="E22" s="64"/>
    </row>
    <row r="23" spans="1:5" x14ac:dyDescent="0.2">
      <c r="A23" s="62">
        <v>0.05</v>
      </c>
      <c r="B23" s="64">
        <f t="shared" ref="B23:C24" si="3">B13</f>
        <v>328928.55000000005</v>
      </c>
      <c r="C23" s="64">
        <f t="shared" si="3"/>
        <v>479440</v>
      </c>
    </row>
    <row r="24" spans="1:5" x14ac:dyDescent="0.2">
      <c r="A24" s="62">
        <v>0.05</v>
      </c>
      <c r="B24" s="64">
        <f t="shared" si="3"/>
        <v>328928.55000000005</v>
      </c>
      <c r="C24" s="64">
        <f t="shared" si="3"/>
        <v>479440</v>
      </c>
    </row>
    <row r="25" spans="1:5" x14ac:dyDescent="0.2">
      <c r="A25" s="62">
        <v>0.15</v>
      </c>
      <c r="B25" s="64">
        <f>SUM(B22:B24)</f>
        <v>986785.65000000014</v>
      </c>
      <c r="C25" s="64">
        <f>SUM(C22:C24)</f>
        <v>1438320</v>
      </c>
      <c r="E25" s="83"/>
    </row>
    <row r="28" spans="1:5" x14ac:dyDescent="0.2">
      <c r="A28" t="s">
        <v>294</v>
      </c>
      <c r="B28" s="64" t="s">
        <v>82</v>
      </c>
      <c r="C28" s="84">
        <v>0.05</v>
      </c>
    </row>
    <row r="29" spans="1:5" x14ac:dyDescent="0.2">
      <c r="A29" t="s">
        <v>295</v>
      </c>
      <c r="B29" s="64">
        <f>14638299*3</f>
        <v>43914897</v>
      </c>
      <c r="C29" s="64">
        <f t="shared" ref="C29" si="4">B29*0.05</f>
        <v>2195744.85</v>
      </c>
    </row>
    <row r="30" spans="1:5" x14ac:dyDescent="0.2">
      <c r="A30" t="s">
        <v>296</v>
      </c>
      <c r="C30" s="85">
        <v>0.46179999999999999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000"/>
  <sheetViews>
    <sheetView workbookViewId="0"/>
  </sheetViews>
  <sheetFormatPr baseColWidth="10" defaultColWidth="12.5" defaultRowHeight="15" customHeight="1" x14ac:dyDescent="0.2"/>
  <cols>
    <col min="1" max="1" width="31.5" customWidth="1"/>
    <col min="2" max="2" width="15.5" customWidth="1"/>
    <col min="3" max="6" width="14.5" customWidth="1"/>
    <col min="7" max="61" width="8.83203125" customWidth="1"/>
  </cols>
  <sheetData>
    <row r="1" spans="1:61" x14ac:dyDescent="0.2">
      <c r="A1" s="1"/>
      <c r="B1" s="6" t="s">
        <v>95</v>
      </c>
      <c r="C1" s="6" t="s">
        <v>96</v>
      </c>
      <c r="D1" s="6" t="s">
        <v>97</v>
      </c>
      <c r="E1" s="6" t="s">
        <v>98</v>
      </c>
      <c r="F1" s="6" t="s">
        <v>99</v>
      </c>
      <c r="G1" s="6" t="s">
        <v>100</v>
      </c>
      <c r="H1" s="6" t="s">
        <v>101</v>
      </c>
      <c r="I1" s="6" t="s">
        <v>102</v>
      </c>
      <c r="J1" s="6" t="s">
        <v>103</v>
      </c>
      <c r="K1" s="6" t="s">
        <v>104</v>
      </c>
      <c r="L1" s="6" t="s">
        <v>105</v>
      </c>
      <c r="M1" s="6" t="s">
        <v>106</v>
      </c>
      <c r="N1" s="6" t="s">
        <v>107</v>
      </c>
      <c r="O1" s="6" t="s">
        <v>108</v>
      </c>
      <c r="P1" s="6" t="s">
        <v>109</v>
      </c>
      <c r="Q1" s="6" t="s">
        <v>110</v>
      </c>
      <c r="R1" s="6" t="s">
        <v>111</v>
      </c>
      <c r="S1" s="6" t="s">
        <v>112</v>
      </c>
      <c r="T1" s="6" t="s">
        <v>113</v>
      </c>
      <c r="U1" s="6" t="s">
        <v>114</v>
      </c>
      <c r="V1" s="6" t="s">
        <v>115</v>
      </c>
      <c r="W1" s="6" t="s">
        <v>116</v>
      </c>
      <c r="X1" s="6" t="s">
        <v>117</v>
      </c>
      <c r="Y1" s="6" t="s">
        <v>118</v>
      </c>
      <c r="Z1" s="6" t="s">
        <v>119</v>
      </c>
      <c r="AA1" s="6" t="s">
        <v>120</v>
      </c>
      <c r="AB1" s="6" t="s">
        <v>121</v>
      </c>
      <c r="AC1" s="6" t="s">
        <v>122</v>
      </c>
      <c r="AD1" s="6" t="s">
        <v>123</v>
      </c>
      <c r="AE1" s="6" t="s">
        <v>124</v>
      </c>
      <c r="AF1" s="6" t="s">
        <v>125</v>
      </c>
      <c r="AG1" s="6" t="s">
        <v>126</v>
      </c>
      <c r="AH1" s="6" t="s">
        <v>127</v>
      </c>
      <c r="AI1" s="6" t="s">
        <v>128</v>
      </c>
      <c r="AJ1" s="6" t="s">
        <v>129</v>
      </c>
      <c r="AK1" s="6" t="s">
        <v>130</v>
      </c>
      <c r="AL1" s="6" t="s">
        <v>131</v>
      </c>
      <c r="AM1" s="6" t="s">
        <v>132</v>
      </c>
      <c r="AN1" s="6" t="s">
        <v>133</v>
      </c>
      <c r="AO1" s="6" t="s">
        <v>134</v>
      </c>
      <c r="AP1" s="6" t="s">
        <v>135</v>
      </c>
      <c r="AQ1" s="6" t="s">
        <v>136</v>
      </c>
      <c r="AR1" s="6" t="s">
        <v>137</v>
      </c>
      <c r="AS1" s="6" t="s">
        <v>138</v>
      </c>
      <c r="AT1" s="6" t="s">
        <v>139</v>
      </c>
      <c r="AU1" s="6" t="s">
        <v>140</v>
      </c>
      <c r="AV1" s="6" t="s">
        <v>141</v>
      </c>
      <c r="AW1" s="6" t="s">
        <v>142</v>
      </c>
      <c r="AX1" s="6" t="s">
        <v>143</v>
      </c>
      <c r="AY1" s="6" t="s">
        <v>144</v>
      </c>
      <c r="AZ1" s="6" t="s">
        <v>145</v>
      </c>
      <c r="BA1" s="6" t="s">
        <v>146</v>
      </c>
      <c r="BB1" s="6" t="s">
        <v>147</v>
      </c>
      <c r="BC1" s="6" t="s">
        <v>148</v>
      </c>
      <c r="BD1" s="6" t="s">
        <v>149</v>
      </c>
      <c r="BE1" s="6" t="s">
        <v>150</v>
      </c>
      <c r="BF1" s="6" t="s">
        <v>151</v>
      </c>
      <c r="BG1" s="6" t="s">
        <v>152</v>
      </c>
      <c r="BH1" s="6" t="s">
        <v>153</v>
      </c>
      <c r="BI1" s="6" t="s">
        <v>154</v>
      </c>
    </row>
    <row r="2" spans="1:61" x14ac:dyDescent="0.2">
      <c r="A2" s="3" t="s">
        <v>95</v>
      </c>
    </row>
    <row r="3" spans="1:61" x14ac:dyDescent="0.2">
      <c r="A3" s="3" t="s">
        <v>96</v>
      </c>
    </row>
    <row r="4" spans="1:61" x14ac:dyDescent="0.2">
      <c r="A4" s="3" t="s">
        <v>97</v>
      </c>
    </row>
    <row r="5" spans="1:61" x14ac:dyDescent="0.2">
      <c r="A5" s="3" t="s">
        <v>98</v>
      </c>
    </row>
    <row r="6" spans="1:61" x14ac:dyDescent="0.2">
      <c r="A6" s="3" t="s">
        <v>99</v>
      </c>
    </row>
    <row r="7" spans="1:61" x14ac:dyDescent="0.2">
      <c r="A7" s="3" t="s">
        <v>100</v>
      </c>
    </row>
    <row r="8" spans="1:61" x14ac:dyDescent="0.2">
      <c r="A8" s="3" t="s">
        <v>101</v>
      </c>
    </row>
    <row r="9" spans="1:61" x14ac:dyDescent="0.2">
      <c r="A9" s="3" t="s">
        <v>102</v>
      </c>
    </row>
    <row r="10" spans="1:61" x14ac:dyDescent="0.2">
      <c r="A10" s="3" t="s">
        <v>103</v>
      </c>
    </row>
    <row r="11" spans="1:61" x14ac:dyDescent="0.2">
      <c r="A11" s="3" t="s">
        <v>104</v>
      </c>
    </row>
    <row r="12" spans="1:61" x14ac:dyDescent="0.2">
      <c r="A12" s="3" t="s">
        <v>105</v>
      </c>
    </row>
    <row r="13" spans="1:61" x14ac:dyDescent="0.2">
      <c r="A13" s="3" t="s">
        <v>106</v>
      </c>
    </row>
    <row r="15" spans="1:61" x14ac:dyDescent="0.2">
      <c r="A15" s="1" t="s">
        <v>254</v>
      </c>
      <c r="B15" s="37">
        <f t="shared" ref="B15:BI15" si="0">SUM(B2:B13)</f>
        <v>0</v>
      </c>
      <c r="C15" s="37">
        <f t="shared" si="0"/>
        <v>0</v>
      </c>
      <c r="D15" s="37">
        <f t="shared" si="0"/>
        <v>0</v>
      </c>
      <c r="E15" s="37">
        <f t="shared" si="0"/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37">
        <f t="shared" si="0"/>
        <v>0</v>
      </c>
      <c r="Q15" s="37">
        <f t="shared" si="0"/>
        <v>0</v>
      </c>
      <c r="R15" s="37">
        <f t="shared" si="0"/>
        <v>0</v>
      </c>
      <c r="S15" s="37">
        <f t="shared" si="0"/>
        <v>0</v>
      </c>
      <c r="T15" s="37">
        <f t="shared" si="0"/>
        <v>0</v>
      </c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37">
        <f t="shared" si="0"/>
        <v>0</v>
      </c>
      <c r="AH15" s="37">
        <f t="shared" si="0"/>
        <v>0</v>
      </c>
      <c r="AI15" s="37">
        <f t="shared" si="0"/>
        <v>0</v>
      </c>
      <c r="AJ15" s="37">
        <f t="shared" si="0"/>
        <v>0</v>
      </c>
      <c r="AK15" s="37">
        <f t="shared" si="0"/>
        <v>0</v>
      </c>
      <c r="AL15" s="37">
        <f t="shared" si="0"/>
        <v>0</v>
      </c>
      <c r="AM15" s="37">
        <f t="shared" si="0"/>
        <v>0</v>
      </c>
      <c r="AN15" s="37">
        <f t="shared" si="0"/>
        <v>0</v>
      </c>
      <c r="AO15" s="37">
        <f t="shared" si="0"/>
        <v>0</v>
      </c>
      <c r="AP15" s="37">
        <f t="shared" si="0"/>
        <v>0</v>
      </c>
      <c r="AQ15" s="37">
        <f t="shared" si="0"/>
        <v>0</v>
      </c>
      <c r="AR15" s="37">
        <f t="shared" si="0"/>
        <v>0</v>
      </c>
      <c r="AS15" s="37">
        <f t="shared" si="0"/>
        <v>0</v>
      </c>
      <c r="AT15" s="37">
        <f t="shared" si="0"/>
        <v>0</v>
      </c>
      <c r="AU15" s="37">
        <f t="shared" si="0"/>
        <v>0</v>
      </c>
      <c r="AV15" s="37">
        <f t="shared" si="0"/>
        <v>0</v>
      </c>
      <c r="AW15" s="37">
        <f t="shared" si="0"/>
        <v>0</v>
      </c>
      <c r="AX15" s="37">
        <f t="shared" si="0"/>
        <v>0</v>
      </c>
      <c r="AY15" s="37">
        <f t="shared" si="0"/>
        <v>0</v>
      </c>
      <c r="AZ15" s="37">
        <f t="shared" si="0"/>
        <v>0</v>
      </c>
      <c r="BA15" s="37">
        <f t="shared" si="0"/>
        <v>0</v>
      </c>
      <c r="BB15" s="37">
        <f t="shared" si="0"/>
        <v>0</v>
      </c>
      <c r="BC15" s="37">
        <f t="shared" si="0"/>
        <v>0</v>
      </c>
      <c r="BD15" s="37">
        <f t="shared" si="0"/>
        <v>0</v>
      </c>
      <c r="BE15" s="37">
        <f t="shared" si="0"/>
        <v>0</v>
      </c>
      <c r="BF15" s="37">
        <f t="shared" si="0"/>
        <v>0</v>
      </c>
      <c r="BG15" s="37">
        <f t="shared" si="0"/>
        <v>0</v>
      </c>
      <c r="BH15" s="37">
        <f t="shared" si="0"/>
        <v>0</v>
      </c>
      <c r="BI15" s="37">
        <f t="shared" si="0"/>
        <v>0</v>
      </c>
    </row>
    <row r="17" spans="1:7" x14ac:dyDescent="0.2">
      <c r="A17" s="3" t="s">
        <v>262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</row>
    <row r="18" spans="1:7" x14ac:dyDescent="0.2">
      <c r="A18" s="3" t="s">
        <v>263</v>
      </c>
      <c r="B18" s="8">
        <v>10000000</v>
      </c>
      <c r="C18" s="8">
        <v>25000000</v>
      </c>
      <c r="D18" s="8">
        <v>30000000</v>
      </c>
      <c r="E18" s="8">
        <v>30000000</v>
      </c>
      <c r="F18" s="8">
        <v>30000000</v>
      </c>
      <c r="G18" s="3" t="s">
        <v>264</v>
      </c>
    </row>
    <row r="19" spans="1:7" x14ac:dyDescent="0.2">
      <c r="A19" s="3" t="s">
        <v>265</v>
      </c>
      <c r="B19" s="8">
        <f t="shared" ref="B19:F19" si="1">B18/12</f>
        <v>833333.33333333337</v>
      </c>
      <c r="C19" s="8">
        <f t="shared" si="1"/>
        <v>2083333.3333333333</v>
      </c>
      <c r="D19" s="8">
        <f t="shared" si="1"/>
        <v>2500000</v>
      </c>
      <c r="E19" s="8">
        <f t="shared" si="1"/>
        <v>2500000</v>
      </c>
      <c r="F19" s="8">
        <f t="shared" si="1"/>
        <v>2500000</v>
      </c>
    </row>
    <row r="20" spans="1:7" x14ac:dyDescent="0.2">
      <c r="A20" s="3" t="s">
        <v>275</v>
      </c>
      <c r="B20" s="13">
        <v>3.5000000000000001E-3</v>
      </c>
      <c r="C20" s="13">
        <v>3.5000000000000001E-3</v>
      </c>
      <c r="D20" s="13">
        <v>3.5000000000000001E-3</v>
      </c>
      <c r="E20" s="13">
        <v>3.5000000000000001E-3</v>
      </c>
      <c r="F20" s="13">
        <v>3.5000000000000001E-3</v>
      </c>
    </row>
    <row r="21" spans="1:7" ht="15.75" customHeight="1" x14ac:dyDescent="0.2">
      <c r="A21" s="3" t="s">
        <v>268</v>
      </c>
      <c r="B21" s="13">
        <v>1.5E-3</v>
      </c>
      <c r="C21" s="13">
        <v>1.5E-3</v>
      </c>
      <c r="D21" s="13">
        <v>1.5E-3</v>
      </c>
      <c r="E21" s="13">
        <v>1.5E-3</v>
      </c>
      <c r="F21" s="13">
        <v>1.5E-3</v>
      </c>
    </row>
    <row r="22" spans="1:7" ht="15.75" customHeight="1" x14ac:dyDescent="0.2">
      <c r="A22" s="3" t="s">
        <v>269</v>
      </c>
      <c r="B22" s="8">
        <f t="shared" ref="B22:F22" si="2">B18*(B20+B21)</f>
        <v>50000</v>
      </c>
      <c r="C22" s="8">
        <f t="shared" si="2"/>
        <v>125000</v>
      </c>
      <c r="D22" s="8">
        <f t="shared" si="2"/>
        <v>150000</v>
      </c>
      <c r="E22" s="8">
        <f t="shared" si="2"/>
        <v>150000</v>
      </c>
      <c r="F22" s="8">
        <f t="shared" si="2"/>
        <v>150000</v>
      </c>
    </row>
    <row r="23" spans="1:7" ht="15.75" customHeight="1" x14ac:dyDescent="0.2">
      <c r="A23" s="3" t="s">
        <v>270</v>
      </c>
      <c r="B23" s="8">
        <f t="shared" ref="B23:F23" si="3">B19*(B20+B21)</f>
        <v>4166.666666666667</v>
      </c>
      <c r="C23" s="8">
        <f t="shared" si="3"/>
        <v>10416.666666666666</v>
      </c>
      <c r="D23" s="8">
        <f t="shared" si="3"/>
        <v>12500</v>
      </c>
      <c r="E23" s="8">
        <f t="shared" si="3"/>
        <v>12500</v>
      </c>
      <c r="F23" s="8">
        <f t="shared" si="3"/>
        <v>12500</v>
      </c>
    </row>
    <row r="24" spans="1:7" ht="15.75" customHeight="1" x14ac:dyDescent="0.2"/>
    <row r="25" spans="1:7" ht="15.75" customHeight="1" x14ac:dyDescent="0.2">
      <c r="A25" s="3" t="s">
        <v>271</v>
      </c>
      <c r="B25" s="3">
        <v>3</v>
      </c>
      <c r="C25" s="3">
        <v>3</v>
      </c>
      <c r="D25" s="3">
        <v>3</v>
      </c>
      <c r="E25" s="3">
        <v>3</v>
      </c>
      <c r="F25" s="3">
        <v>3</v>
      </c>
    </row>
    <row r="26" spans="1:7" ht="15.75" customHeight="1" x14ac:dyDescent="0.2">
      <c r="A26" s="3" t="s">
        <v>272</v>
      </c>
      <c r="B26" s="8">
        <f t="shared" ref="B26:F26" si="4">B23*B25</f>
        <v>12500</v>
      </c>
      <c r="C26" s="8">
        <f t="shared" si="4"/>
        <v>31250</v>
      </c>
      <c r="D26" s="8">
        <f t="shared" si="4"/>
        <v>37500</v>
      </c>
      <c r="E26" s="8">
        <f t="shared" si="4"/>
        <v>37500</v>
      </c>
      <c r="F26" s="8">
        <f t="shared" si="4"/>
        <v>37500</v>
      </c>
    </row>
    <row r="27" spans="1:7" ht="15.75" customHeight="1" x14ac:dyDescent="0.2">
      <c r="A27" s="3" t="s">
        <v>273</v>
      </c>
      <c r="B27" s="3">
        <v>5</v>
      </c>
      <c r="C27" s="3">
        <v>6</v>
      </c>
      <c r="D27" s="3">
        <v>7</v>
      </c>
      <c r="E27" s="3">
        <v>8</v>
      </c>
      <c r="F27" s="3">
        <v>9</v>
      </c>
    </row>
    <row r="28" spans="1:7" ht="15.75" customHeight="1" x14ac:dyDescent="0.2">
      <c r="A28" s="3" t="s">
        <v>274</v>
      </c>
      <c r="B28" s="8">
        <f t="shared" ref="B28:F28" si="5">B26*B27</f>
        <v>62500</v>
      </c>
      <c r="C28" s="8">
        <f t="shared" si="5"/>
        <v>187500</v>
      </c>
      <c r="D28" s="8">
        <f t="shared" si="5"/>
        <v>262500</v>
      </c>
      <c r="E28" s="8">
        <f t="shared" si="5"/>
        <v>300000</v>
      </c>
      <c r="F28" s="8">
        <f t="shared" si="5"/>
        <v>337500</v>
      </c>
    </row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I1000"/>
  <sheetViews>
    <sheetView workbookViewId="0"/>
  </sheetViews>
  <sheetFormatPr baseColWidth="10" defaultColWidth="12.5" defaultRowHeight="15" customHeight="1" x14ac:dyDescent="0.2"/>
  <cols>
    <col min="1" max="1" width="31.5" customWidth="1"/>
    <col min="2" max="2" width="15.5" customWidth="1"/>
    <col min="3" max="6" width="14.5" customWidth="1"/>
    <col min="7" max="61" width="8.83203125" customWidth="1"/>
  </cols>
  <sheetData>
    <row r="1" spans="1:61" x14ac:dyDescent="0.2">
      <c r="A1" s="1"/>
      <c r="B1" s="6" t="s">
        <v>95</v>
      </c>
      <c r="C1" s="6" t="s">
        <v>96</v>
      </c>
      <c r="D1" s="6" t="s">
        <v>97</v>
      </c>
      <c r="E1" s="6" t="s">
        <v>98</v>
      </c>
      <c r="F1" s="6" t="s">
        <v>99</v>
      </c>
      <c r="G1" s="6" t="s">
        <v>100</v>
      </c>
      <c r="H1" s="6" t="s">
        <v>101</v>
      </c>
      <c r="I1" s="6" t="s">
        <v>102</v>
      </c>
      <c r="J1" s="6" t="s">
        <v>103</v>
      </c>
      <c r="K1" s="6" t="s">
        <v>104</v>
      </c>
      <c r="L1" s="6" t="s">
        <v>105</v>
      </c>
      <c r="M1" s="6" t="s">
        <v>106</v>
      </c>
      <c r="N1" s="6" t="s">
        <v>107</v>
      </c>
      <c r="O1" s="6" t="s">
        <v>108</v>
      </c>
      <c r="P1" s="6" t="s">
        <v>109</v>
      </c>
      <c r="Q1" s="6" t="s">
        <v>110</v>
      </c>
      <c r="R1" s="6" t="s">
        <v>111</v>
      </c>
      <c r="S1" s="6" t="s">
        <v>112</v>
      </c>
      <c r="T1" s="6" t="s">
        <v>113</v>
      </c>
      <c r="U1" s="6" t="s">
        <v>114</v>
      </c>
      <c r="V1" s="6" t="s">
        <v>115</v>
      </c>
      <c r="W1" s="6" t="s">
        <v>116</v>
      </c>
      <c r="X1" s="6" t="s">
        <v>117</v>
      </c>
      <c r="Y1" s="6" t="s">
        <v>118</v>
      </c>
      <c r="Z1" s="6" t="s">
        <v>119</v>
      </c>
      <c r="AA1" s="6" t="s">
        <v>120</v>
      </c>
      <c r="AB1" s="6" t="s">
        <v>121</v>
      </c>
      <c r="AC1" s="6" t="s">
        <v>122</v>
      </c>
      <c r="AD1" s="6" t="s">
        <v>123</v>
      </c>
      <c r="AE1" s="6" t="s">
        <v>124</v>
      </c>
      <c r="AF1" s="6" t="s">
        <v>125</v>
      </c>
      <c r="AG1" s="6" t="s">
        <v>126</v>
      </c>
      <c r="AH1" s="6" t="s">
        <v>127</v>
      </c>
      <c r="AI1" s="6" t="s">
        <v>128</v>
      </c>
      <c r="AJ1" s="6" t="s">
        <v>129</v>
      </c>
      <c r="AK1" s="6" t="s">
        <v>130</v>
      </c>
      <c r="AL1" s="6" t="s">
        <v>131</v>
      </c>
      <c r="AM1" s="6" t="s">
        <v>132</v>
      </c>
      <c r="AN1" s="6" t="s">
        <v>133</v>
      </c>
      <c r="AO1" s="6" t="s">
        <v>134</v>
      </c>
      <c r="AP1" s="6" t="s">
        <v>135</v>
      </c>
      <c r="AQ1" s="6" t="s">
        <v>136</v>
      </c>
      <c r="AR1" s="6" t="s">
        <v>137</v>
      </c>
      <c r="AS1" s="6" t="s">
        <v>138</v>
      </c>
      <c r="AT1" s="6" t="s">
        <v>139</v>
      </c>
      <c r="AU1" s="6" t="s">
        <v>140</v>
      </c>
      <c r="AV1" s="6" t="s">
        <v>141</v>
      </c>
      <c r="AW1" s="6" t="s">
        <v>142</v>
      </c>
      <c r="AX1" s="6" t="s">
        <v>143</v>
      </c>
      <c r="AY1" s="6" t="s">
        <v>144</v>
      </c>
      <c r="AZ1" s="6" t="s">
        <v>145</v>
      </c>
      <c r="BA1" s="6" t="s">
        <v>146</v>
      </c>
      <c r="BB1" s="6" t="s">
        <v>147</v>
      </c>
      <c r="BC1" s="6" t="s">
        <v>148</v>
      </c>
      <c r="BD1" s="6" t="s">
        <v>149</v>
      </c>
      <c r="BE1" s="6" t="s">
        <v>150</v>
      </c>
      <c r="BF1" s="6" t="s">
        <v>151</v>
      </c>
      <c r="BG1" s="6" t="s">
        <v>152</v>
      </c>
      <c r="BH1" s="6" t="s">
        <v>153</v>
      </c>
      <c r="BI1" s="6" t="s">
        <v>154</v>
      </c>
    </row>
    <row r="2" spans="1:61" x14ac:dyDescent="0.2">
      <c r="A2" s="3" t="s">
        <v>95</v>
      </c>
    </row>
    <row r="3" spans="1:61" x14ac:dyDescent="0.2">
      <c r="A3" s="3" t="s">
        <v>96</v>
      </c>
    </row>
    <row r="4" spans="1:61" x14ac:dyDescent="0.2">
      <c r="A4" s="3" t="s">
        <v>97</v>
      </c>
    </row>
    <row r="5" spans="1:61" x14ac:dyDescent="0.2">
      <c r="A5" s="3" t="s">
        <v>98</v>
      </c>
    </row>
    <row r="6" spans="1:61" x14ac:dyDescent="0.2">
      <c r="A6" s="3" t="s">
        <v>99</v>
      </c>
    </row>
    <row r="7" spans="1:61" x14ac:dyDescent="0.2">
      <c r="A7" s="3" t="s">
        <v>100</v>
      </c>
    </row>
    <row r="8" spans="1:61" x14ac:dyDescent="0.2">
      <c r="A8" s="3" t="s">
        <v>101</v>
      </c>
    </row>
    <row r="9" spans="1:61" x14ac:dyDescent="0.2">
      <c r="A9" s="3" t="s">
        <v>102</v>
      </c>
    </row>
    <row r="10" spans="1:61" x14ac:dyDescent="0.2">
      <c r="A10" s="3" t="s">
        <v>103</v>
      </c>
    </row>
    <row r="11" spans="1:61" x14ac:dyDescent="0.2">
      <c r="A11" s="3" t="s">
        <v>104</v>
      </c>
    </row>
    <row r="12" spans="1:61" x14ac:dyDescent="0.2">
      <c r="A12" s="3" t="s">
        <v>105</v>
      </c>
    </row>
    <row r="13" spans="1:61" x14ac:dyDescent="0.2">
      <c r="A13" s="3" t="s">
        <v>106</v>
      </c>
    </row>
    <row r="15" spans="1:61" x14ac:dyDescent="0.2">
      <c r="A15" s="1" t="s">
        <v>254</v>
      </c>
      <c r="B15" s="37">
        <f t="shared" ref="B15:BI15" si="0">SUM(B2:B13)</f>
        <v>0</v>
      </c>
      <c r="C15" s="37">
        <f t="shared" si="0"/>
        <v>0</v>
      </c>
      <c r="D15" s="37">
        <f t="shared" si="0"/>
        <v>0</v>
      </c>
      <c r="E15" s="37">
        <f t="shared" si="0"/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37">
        <f t="shared" si="0"/>
        <v>0</v>
      </c>
      <c r="Q15" s="37">
        <f t="shared" si="0"/>
        <v>0</v>
      </c>
      <c r="R15" s="37">
        <f t="shared" si="0"/>
        <v>0</v>
      </c>
      <c r="S15" s="37">
        <f t="shared" si="0"/>
        <v>0</v>
      </c>
      <c r="T15" s="37">
        <f t="shared" si="0"/>
        <v>0</v>
      </c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37">
        <f t="shared" si="0"/>
        <v>0</v>
      </c>
      <c r="AH15" s="37">
        <f t="shared" si="0"/>
        <v>0</v>
      </c>
      <c r="AI15" s="37">
        <f t="shared" si="0"/>
        <v>0</v>
      </c>
      <c r="AJ15" s="37">
        <f t="shared" si="0"/>
        <v>0</v>
      </c>
      <c r="AK15" s="37">
        <f t="shared" si="0"/>
        <v>0</v>
      </c>
      <c r="AL15" s="37">
        <f t="shared" si="0"/>
        <v>0</v>
      </c>
      <c r="AM15" s="37">
        <f t="shared" si="0"/>
        <v>0</v>
      </c>
      <c r="AN15" s="37">
        <f t="shared" si="0"/>
        <v>0</v>
      </c>
      <c r="AO15" s="37">
        <f t="shared" si="0"/>
        <v>0</v>
      </c>
      <c r="AP15" s="37">
        <f t="shared" si="0"/>
        <v>0</v>
      </c>
      <c r="AQ15" s="37">
        <f t="shared" si="0"/>
        <v>0</v>
      </c>
      <c r="AR15" s="37">
        <f t="shared" si="0"/>
        <v>0</v>
      </c>
      <c r="AS15" s="37">
        <f t="shared" si="0"/>
        <v>0</v>
      </c>
      <c r="AT15" s="37">
        <f t="shared" si="0"/>
        <v>0</v>
      </c>
      <c r="AU15" s="37">
        <f t="shared" si="0"/>
        <v>0</v>
      </c>
      <c r="AV15" s="37">
        <f t="shared" si="0"/>
        <v>0</v>
      </c>
      <c r="AW15" s="37">
        <f t="shared" si="0"/>
        <v>0</v>
      </c>
      <c r="AX15" s="37">
        <f t="shared" si="0"/>
        <v>0</v>
      </c>
      <c r="AY15" s="37">
        <f t="shared" si="0"/>
        <v>0</v>
      </c>
      <c r="AZ15" s="37">
        <f t="shared" si="0"/>
        <v>0</v>
      </c>
      <c r="BA15" s="37">
        <f t="shared" si="0"/>
        <v>0</v>
      </c>
      <c r="BB15" s="37">
        <f t="shared" si="0"/>
        <v>0</v>
      </c>
      <c r="BC15" s="37">
        <f t="shared" si="0"/>
        <v>0</v>
      </c>
      <c r="BD15" s="37">
        <f t="shared" si="0"/>
        <v>0</v>
      </c>
      <c r="BE15" s="37">
        <f t="shared" si="0"/>
        <v>0</v>
      </c>
      <c r="BF15" s="37">
        <f t="shared" si="0"/>
        <v>0</v>
      </c>
      <c r="BG15" s="37">
        <f t="shared" si="0"/>
        <v>0</v>
      </c>
      <c r="BH15" s="37">
        <f t="shared" si="0"/>
        <v>0</v>
      </c>
      <c r="BI15" s="37">
        <f t="shared" si="0"/>
        <v>0</v>
      </c>
    </row>
    <row r="17" spans="1:7" x14ac:dyDescent="0.2">
      <c r="A17" s="3" t="s">
        <v>262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</row>
    <row r="18" spans="1:7" x14ac:dyDescent="0.2">
      <c r="A18" s="3" t="s">
        <v>263</v>
      </c>
      <c r="B18" s="8">
        <v>10000000</v>
      </c>
      <c r="C18" s="8">
        <v>25000000</v>
      </c>
      <c r="D18" s="8">
        <v>30000000</v>
      </c>
      <c r="E18" s="8">
        <v>30000000</v>
      </c>
      <c r="F18" s="8">
        <v>30000000</v>
      </c>
      <c r="G18" s="3" t="s">
        <v>264</v>
      </c>
    </row>
    <row r="19" spans="1:7" x14ac:dyDescent="0.2">
      <c r="A19" s="3" t="s">
        <v>265</v>
      </c>
      <c r="B19" s="8">
        <f t="shared" ref="B19:F19" si="1">B18/12</f>
        <v>833333.33333333337</v>
      </c>
      <c r="C19" s="8">
        <f t="shared" si="1"/>
        <v>2083333.3333333333</v>
      </c>
      <c r="D19" s="8">
        <f t="shared" si="1"/>
        <v>2500000</v>
      </c>
      <c r="E19" s="8">
        <f t="shared" si="1"/>
        <v>2500000</v>
      </c>
      <c r="F19" s="8">
        <f t="shared" si="1"/>
        <v>2500000</v>
      </c>
    </row>
    <row r="20" spans="1:7" x14ac:dyDescent="0.2">
      <c r="A20" s="3" t="s">
        <v>275</v>
      </c>
      <c r="B20" s="13">
        <v>3.5000000000000001E-3</v>
      </c>
      <c r="C20" s="13">
        <v>3.5000000000000001E-3</v>
      </c>
      <c r="D20" s="13">
        <v>3.5000000000000001E-3</v>
      </c>
      <c r="E20" s="13">
        <v>3.5000000000000001E-3</v>
      </c>
      <c r="F20" s="13">
        <v>3.5000000000000001E-3</v>
      </c>
    </row>
    <row r="21" spans="1:7" ht="15.75" customHeight="1" x14ac:dyDescent="0.2">
      <c r="A21" s="3" t="s">
        <v>268</v>
      </c>
      <c r="B21" s="13">
        <v>1.5E-3</v>
      </c>
      <c r="C21" s="13">
        <v>1.5E-3</v>
      </c>
      <c r="D21" s="13">
        <v>1.5E-3</v>
      </c>
      <c r="E21" s="13">
        <v>1.5E-3</v>
      </c>
      <c r="F21" s="13">
        <v>1.5E-3</v>
      </c>
    </row>
    <row r="22" spans="1:7" ht="15.75" customHeight="1" x14ac:dyDescent="0.2">
      <c r="A22" s="3" t="s">
        <v>269</v>
      </c>
      <c r="B22" s="8">
        <f t="shared" ref="B22:F22" si="2">B18*(B20+B21)</f>
        <v>50000</v>
      </c>
      <c r="C22" s="8">
        <f t="shared" si="2"/>
        <v>125000</v>
      </c>
      <c r="D22" s="8">
        <f t="shared" si="2"/>
        <v>150000</v>
      </c>
      <c r="E22" s="8">
        <f t="shared" si="2"/>
        <v>150000</v>
      </c>
      <c r="F22" s="8">
        <f t="shared" si="2"/>
        <v>150000</v>
      </c>
    </row>
    <row r="23" spans="1:7" ht="15.75" customHeight="1" x14ac:dyDescent="0.2">
      <c r="A23" s="3" t="s">
        <v>270</v>
      </c>
      <c r="B23" s="8">
        <f t="shared" ref="B23:F23" si="3">B19*(B20+B21)</f>
        <v>4166.666666666667</v>
      </c>
      <c r="C23" s="8">
        <f t="shared" si="3"/>
        <v>10416.666666666666</v>
      </c>
      <c r="D23" s="8">
        <f t="shared" si="3"/>
        <v>12500</v>
      </c>
      <c r="E23" s="8">
        <f t="shared" si="3"/>
        <v>12500</v>
      </c>
      <c r="F23" s="8">
        <f t="shared" si="3"/>
        <v>12500</v>
      </c>
    </row>
    <row r="24" spans="1:7" ht="15.75" customHeight="1" x14ac:dyDescent="0.2"/>
    <row r="25" spans="1:7" ht="15.75" customHeight="1" x14ac:dyDescent="0.2">
      <c r="A25" s="3" t="s">
        <v>271</v>
      </c>
      <c r="B25" s="3">
        <v>3</v>
      </c>
      <c r="C25" s="3">
        <v>3</v>
      </c>
      <c r="D25" s="3">
        <v>3</v>
      </c>
      <c r="E25" s="3">
        <v>3</v>
      </c>
      <c r="F25" s="3">
        <v>3</v>
      </c>
    </row>
    <row r="26" spans="1:7" ht="15.75" customHeight="1" x14ac:dyDescent="0.2">
      <c r="A26" s="3" t="s">
        <v>272</v>
      </c>
      <c r="B26" s="8">
        <f t="shared" ref="B26:F26" si="4">B23*B25</f>
        <v>12500</v>
      </c>
      <c r="C26" s="8">
        <f t="shared" si="4"/>
        <v>31250</v>
      </c>
      <c r="D26" s="8">
        <f t="shared" si="4"/>
        <v>37500</v>
      </c>
      <c r="E26" s="8">
        <f t="shared" si="4"/>
        <v>37500</v>
      </c>
      <c r="F26" s="8">
        <f t="shared" si="4"/>
        <v>37500</v>
      </c>
    </row>
    <row r="27" spans="1:7" ht="15.75" customHeight="1" x14ac:dyDescent="0.2">
      <c r="A27" s="3" t="s">
        <v>273</v>
      </c>
      <c r="B27" s="3">
        <v>5</v>
      </c>
      <c r="C27" s="3">
        <v>6</v>
      </c>
      <c r="D27" s="3">
        <v>7</v>
      </c>
      <c r="E27" s="3">
        <v>8</v>
      </c>
      <c r="F27" s="3">
        <v>9</v>
      </c>
    </row>
    <row r="28" spans="1:7" ht="15.75" customHeight="1" x14ac:dyDescent="0.2">
      <c r="A28" s="3" t="s">
        <v>274</v>
      </c>
      <c r="B28" s="8">
        <f t="shared" ref="B28:F28" si="5">B26*B27</f>
        <v>62500</v>
      </c>
      <c r="C28" s="8">
        <f t="shared" si="5"/>
        <v>187500</v>
      </c>
      <c r="D28" s="8">
        <f t="shared" si="5"/>
        <v>262500</v>
      </c>
      <c r="E28" s="8">
        <f t="shared" si="5"/>
        <v>300000</v>
      </c>
      <c r="F28" s="8">
        <f t="shared" si="5"/>
        <v>337500</v>
      </c>
    </row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O1000"/>
  <sheetViews>
    <sheetView topLeftCell="R1" workbookViewId="0"/>
  </sheetViews>
  <sheetFormatPr baseColWidth="10" defaultColWidth="12.5" defaultRowHeight="15" customHeight="1" x14ac:dyDescent="0.2"/>
  <cols>
    <col min="1" max="1" width="13.5" customWidth="1"/>
    <col min="2" max="10" width="8.1640625" customWidth="1"/>
    <col min="11" max="13" width="9.1640625" customWidth="1"/>
    <col min="14" max="61" width="8.83203125" customWidth="1"/>
  </cols>
  <sheetData>
    <row r="1" spans="1:67" x14ac:dyDescent="0.2">
      <c r="A1" s="1" t="s">
        <v>276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67" x14ac:dyDescent="0.2">
      <c r="A2" s="1" t="s">
        <v>277</v>
      </c>
      <c r="B2" s="2" t="s">
        <v>95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  <c r="J2" s="2" t="s">
        <v>103</v>
      </c>
      <c r="K2" s="2" t="s">
        <v>104</v>
      </c>
      <c r="L2" s="2" t="s">
        <v>105</v>
      </c>
      <c r="M2" s="2" t="s">
        <v>106</v>
      </c>
      <c r="N2" s="2" t="s">
        <v>107</v>
      </c>
      <c r="O2" s="2" t="s">
        <v>108</v>
      </c>
      <c r="P2" s="2" t="s">
        <v>109</v>
      </c>
      <c r="Q2" s="2" t="s">
        <v>110</v>
      </c>
      <c r="R2" s="2" t="s">
        <v>111</v>
      </c>
      <c r="S2" s="2" t="s">
        <v>112</v>
      </c>
      <c r="T2" s="2" t="s">
        <v>113</v>
      </c>
      <c r="U2" s="2" t="s">
        <v>114</v>
      </c>
      <c r="V2" s="2" t="s">
        <v>115</v>
      </c>
      <c r="W2" s="2" t="s">
        <v>116</v>
      </c>
      <c r="X2" s="2" t="s">
        <v>117</v>
      </c>
      <c r="Y2" s="2" t="s">
        <v>118</v>
      </c>
      <c r="Z2" s="2" t="s">
        <v>119</v>
      </c>
      <c r="AA2" s="2" t="s">
        <v>120</v>
      </c>
      <c r="AB2" s="2" t="s">
        <v>121</v>
      </c>
      <c r="AC2" s="2" t="s">
        <v>122</v>
      </c>
      <c r="AD2" s="2" t="s">
        <v>123</v>
      </c>
      <c r="AE2" s="2" t="s">
        <v>124</v>
      </c>
      <c r="AF2" s="2" t="s">
        <v>125</v>
      </c>
      <c r="AG2" s="2" t="s">
        <v>126</v>
      </c>
      <c r="AH2" s="2" t="s">
        <v>127</v>
      </c>
      <c r="AI2" s="2" t="s">
        <v>128</v>
      </c>
      <c r="AJ2" s="2" t="s">
        <v>129</v>
      </c>
      <c r="AK2" s="2" t="s">
        <v>130</v>
      </c>
      <c r="AL2" s="2" t="s">
        <v>131</v>
      </c>
      <c r="AM2" s="2" t="s">
        <v>132</v>
      </c>
      <c r="AN2" s="2" t="s">
        <v>133</v>
      </c>
      <c r="AO2" s="2" t="s">
        <v>134</v>
      </c>
      <c r="AP2" s="2" t="s">
        <v>135</v>
      </c>
      <c r="AQ2" s="2" t="s">
        <v>136</v>
      </c>
      <c r="AR2" s="2" t="s">
        <v>137</v>
      </c>
      <c r="AS2" s="2" t="s">
        <v>138</v>
      </c>
      <c r="AT2" s="2" t="s">
        <v>139</v>
      </c>
      <c r="AU2" s="2" t="s">
        <v>140</v>
      </c>
      <c r="AV2" s="2" t="s">
        <v>141</v>
      </c>
      <c r="AW2" s="2" t="s">
        <v>142</v>
      </c>
      <c r="AX2" s="2" t="s">
        <v>143</v>
      </c>
      <c r="AY2" s="2" t="s">
        <v>144</v>
      </c>
      <c r="AZ2" s="2" t="s">
        <v>145</v>
      </c>
      <c r="BA2" s="2" t="s">
        <v>146</v>
      </c>
      <c r="BB2" s="2" t="s">
        <v>147</v>
      </c>
      <c r="BC2" s="2" t="s">
        <v>148</v>
      </c>
      <c r="BD2" s="2" t="s">
        <v>149</v>
      </c>
      <c r="BE2" s="2" t="s">
        <v>150</v>
      </c>
      <c r="BF2" s="2" t="s">
        <v>151</v>
      </c>
      <c r="BG2" s="2" t="s">
        <v>152</v>
      </c>
      <c r="BH2" s="2" t="s">
        <v>153</v>
      </c>
      <c r="BI2" s="2" t="s">
        <v>154</v>
      </c>
    </row>
    <row r="3" spans="1:67" x14ac:dyDescent="0.2">
      <c r="A3" s="3" t="s">
        <v>278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1</v>
      </c>
      <c r="U3" s="3">
        <v>1</v>
      </c>
      <c r="V3" s="3">
        <v>1</v>
      </c>
      <c r="W3" s="3">
        <v>2</v>
      </c>
      <c r="X3" s="3">
        <v>2</v>
      </c>
      <c r="Y3" s="3">
        <v>2</v>
      </c>
      <c r="Z3" s="3">
        <v>3</v>
      </c>
      <c r="AA3" s="3">
        <v>3</v>
      </c>
      <c r="AB3" s="3">
        <v>3</v>
      </c>
      <c r="AC3" s="3">
        <v>4</v>
      </c>
      <c r="AD3" s="3">
        <v>4</v>
      </c>
      <c r="AE3" s="3">
        <v>4</v>
      </c>
      <c r="AF3" s="3">
        <v>5</v>
      </c>
      <c r="AG3" s="3">
        <v>5</v>
      </c>
      <c r="AH3" s="3">
        <v>5</v>
      </c>
      <c r="AI3" s="3">
        <v>6</v>
      </c>
      <c r="AJ3" s="3">
        <v>6</v>
      </c>
      <c r="AK3" s="3">
        <v>6</v>
      </c>
      <c r="AL3" s="3">
        <v>7</v>
      </c>
      <c r="AM3" s="3">
        <v>7</v>
      </c>
      <c r="AN3" s="3">
        <v>7</v>
      </c>
      <c r="AO3" s="3">
        <v>8</v>
      </c>
      <c r="AP3" s="3">
        <v>8</v>
      </c>
      <c r="AQ3" s="3">
        <v>8</v>
      </c>
      <c r="AR3" s="3">
        <v>9</v>
      </c>
      <c r="AS3" s="3">
        <v>9</v>
      </c>
      <c r="AT3" s="3">
        <v>9</v>
      </c>
      <c r="AU3" s="3">
        <v>10</v>
      </c>
      <c r="AV3" s="3">
        <v>10</v>
      </c>
      <c r="AW3" s="3">
        <v>10</v>
      </c>
      <c r="AX3" s="3">
        <v>11</v>
      </c>
      <c r="AY3" s="3">
        <v>11</v>
      </c>
      <c r="AZ3" s="3">
        <v>11</v>
      </c>
      <c r="BA3" s="3">
        <v>12</v>
      </c>
      <c r="BB3" s="3">
        <v>12</v>
      </c>
      <c r="BC3" s="3">
        <v>12</v>
      </c>
      <c r="BD3" s="3">
        <v>13</v>
      </c>
      <c r="BE3" s="3">
        <v>13</v>
      </c>
      <c r="BF3" s="3">
        <v>13</v>
      </c>
      <c r="BG3" s="3">
        <v>14</v>
      </c>
      <c r="BH3" s="3">
        <v>14</v>
      </c>
      <c r="BI3" s="3">
        <v>14</v>
      </c>
      <c r="BJ3" s="3"/>
      <c r="BK3" s="3"/>
      <c r="BL3" s="3"/>
      <c r="BM3" s="3"/>
      <c r="BN3" s="3"/>
      <c r="BO3" s="3"/>
    </row>
    <row r="4" spans="1:67" x14ac:dyDescent="0.2">
      <c r="A4" s="3" t="s">
        <v>279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10</v>
      </c>
      <c r="U4" s="3">
        <v>23</v>
      </c>
      <c r="V4" s="3">
        <v>50</v>
      </c>
      <c r="W4" s="3">
        <v>110</v>
      </c>
      <c r="X4" s="3">
        <v>125</v>
      </c>
      <c r="Y4" s="3">
        <v>150</v>
      </c>
      <c r="Z4" s="3">
        <v>200</v>
      </c>
      <c r="AA4" s="3">
        <v>250</v>
      </c>
      <c r="AB4" s="3">
        <v>300</v>
      </c>
      <c r="AC4" s="3">
        <v>350</v>
      </c>
      <c r="AD4" s="3">
        <v>400</v>
      </c>
      <c r="AE4" s="3">
        <v>450</v>
      </c>
      <c r="AF4" s="3">
        <v>500</v>
      </c>
      <c r="AG4" s="3">
        <v>550</v>
      </c>
      <c r="AH4" s="3">
        <v>600</v>
      </c>
      <c r="AI4" s="3">
        <v>650</v>
      </c>
      <c r="AJ4" s="3">
        <v>700</v>
      </c>
      <c r="AK4" s="3">
        <v>750</v>
      </c>
      <c r="AL4" s="3">
        <v>800</v>
      </c>
      <c r="AM4" s="3">
        <v>850</v>
      </c>
      <c r="AN4" s="3">
        <v>900</v>
      </c>
      <c r="AO4" s="3">
        <v>950</v>
      </c>
      <c r="AP4" s="3">
        <v>1000</v>
      </c>
      <c r="AQ4" s="3">
        <v>1050</v>
      </c>
      <c r="AR4" s="3">
        <v>1100</v>
      </c>
      <c r="AS4" s="3">
        <v>1150</v>
      </c>
      <c r="AT4" s="3">
        <v>1200</v>
      </c>
      <c r="AU4" s="3">
        <v>1250</v>
      </c>
      <c r="AV4" s="3">
        <v>1300</v>
      </c>
      <c r="AW4" s="3">
        <v>1350</v>
      </c>
      <c r="AX4" s="3">
        <v>1400</v>
      </c>
      <c r="AY4" s="3">
        <v>1450</v>
      </c>
      <c r="AZ4" s="3">
        <v>1500</v>
      </c>
      <c r="BA4" s="3">
        <v>1550</v>
      </c>
      <c r="BB4" s="3">
        <v>1600</v>
      </c>
      <c r="BC4" s="3">
        <v>1650</v>
      </c>
      <c r="BD4" s="3">
        <v>1700</v>
      </c>
      <c r="BE4" s="3">
        <v>1750</v>
      </c>
      <c r="BF4" s="3">
        <v>1800</v>
      </c>
      <c r="BG4" s="3">
        <v>1850</v>
      </c>
      <c r="BH4" s="3">
        <v>1900</v>
      </c>
      <c r="BI4" s="3">
        <v>1950</v>
      </c>
      <c r="BJ4" s="3"/>
      <c r="BK4" s="3"/>
      <c r="BL4" s="3"/>
      <c r="BM4" s="3"/>
      <c r="BN4" s="3"/>
      <c r="BO4" s="3"/>
    </row>
    <row r="5" spans="1:67" x14ac:dyDescent="0.2">
      <c r="A5" s="3" t="s">
        <v>280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25</v>
      </c>
      <c r="U5" s="3">
        <f t="shared" ref="U5:BI5" si="0">T5</f>
        <v>25</v>
      </c>
      <c r="V5" s="3">
        <f t="shared" si="0"/>
        <v>25</v>
      </c>
      <c r="W5" s="3">
        <f t="shared" si="0"/>
        <v>25</v>
      </c>
      <c r="X5" s="3">
        <f t="shared" si="0"/>
        <v>25</v>
      </c>
      <c r="Y5" s="3">
        <f t="shared" si="0"/>
        <v>25</v>
      </c>
      <c r="Z5" s="3">
        <f t="shared" si="0"/>
        <v>25</v>
      </c>
      <c r="AA5" s="3">
        <f t="shared" si="0"/>
        <v>25</v>
      </c>
      <c r="AB5" s="3">
        <f t="shared" si="0"/>
        <v>25</v>
      </c>
      <c r="AC5" s="3">
        <f t="shared" si="0"/>
        <v>25</v>
      </c>
      <c r="AD5" s="3">
        <f t="shared" si="0"/>
        <v>25</v>
      </c>
      <c r="AE5" s="3">
        <f t="shared" si="0"/>
        <v>25</v>
      </c>
      <c r="AF5" s="3">
        <f t="shared" si="0"/>
        <v>25</v>
      </c>
      <c r="AG5" s="3">
        <f t="shared" si="0"/>
        <v>25</v>
      </c>
      <c r="AH5" s="3">
        <f t="shared" si="0"/>
        <v>25</v>
      </c>
      <c r="AI5" s="3">
        <f t="shared" si="0"/>
        <v>25</v>
      </c>
      <c r="AJ5" s="3">
        <f t="shared" si="0"/>
        <v>25</v>
      </c>
      <c r="AK5" s="3">
        <f t="shared" si="0"/>
        <v>25</v>
      </c>
      <c r="AL5" s="3">
        <f t="shared" si="0"/>
        <v>25</v>
      </c>
      <c r="AM5" s="3">
        <f t="shared" si="0"/>
        <v>25</v>
      </c>
      <c r="AN5" s="3">
        <f t="shared" si="0"/>
        <v>25</v>
      </c>
      <c r="AO5" s="3">
        <f t="shared" si="0"/>
        <v>25</v>
      </c>
      <c r="AP5" s="3">
        <f t="shared" si="0"/>
        <v>25</v>
      </c>
      <c r="AQ5" s="3">
        <f t="shared" si="0"/>
        <v>25</v>
      </c>
      <c r="AR5" s="3">
        <f t="shared" si="0"/>
        <v>25</v>
      </c>
      <c r="AS5" s="3">
        <f t="shared" si="0"/>
        <v>25</v>
      </c>
      <c r="AT5" s="3">
        <f t="shared" si="0"/>
        <v>25</v>
      </c>
      <c r="AU5" s="3">
        <f t="shared" si="0"/>
        <v>25</v>
      </c>
      <c r="AV5" s="3">
        <f t="shared" si="0"/>
        <v>25</v>
      </c>
      <c r="AW5" s="3">
        <f t="shared" si="0"/>
        <v>25</v>
      </c>
      <c r="AX5" s="3">
        <f t="shared" si="0"/>
        <v>25</v>
      </c>
      <c r="AY5" s="3">
        <f t="shared" si="0"/>
        <v>25</v>
      </c>
      <c r="AZ5" s="3">
        <f t="shared" si="0"/>
        <v>25</v>
      </c>
      <c r="BA5" s="3">
        <f t="shared" si="0"/>
        <v>25</v>
      </c>
      <c r="BB5" s="3">
        <f t="shared" si="0"/>
        <v>25</v>
      </c>
      <c r="BC5" s="3">
        <f t="shared" si="0"/>
        <v>25</v>
      </c>
      <c r="BD5" s="3">
        <f t="shared" si="0"/>
        <v>25</v>
      </c>
      <c r="BE5" s="3">
        <f t="shared" si="0"/>
        <v>25</v>
      </c>
      <c r="BF5" s="3">
        <f t="shared" si="0"/>
        <v>25</v>
      </c>
      <c r="BG5" s="3">
        <f t="shared" si="0"/>
        <v>25</v>
      </c>
      <c r="BH5" s="3">
        <f t="shared" si="0"/>
        <v>25</v>
      </c>
      <c r="BI5" s="3">
        <f t="shared" si="0"/>
        <v>25</v>
      </c>
      <c r="BJ5" s="3"/>
      <c r="BK5" s="3"/>
      <c r="BL5" s="3"/>
      <c r="BM5" s="3"/>
      <c r="BN5" s="3"/>
      <c r="BO5" s="3"/>
    </row>
    <row r="6" spans="1:67" x14ac:dyDescent="0.2">
      <c r="A6" s="38" t="s">
        <v>281</v>
      </c>
      <c r="B6" s="38">
        <f t="shared" ref="B6:M6" si="1">B4*B5</f>
        <v>0</v>
      </c>
      <c r="C6" s="38">
        <f t="shared" si="1"/>
        <v>0</v>
      </c>
      <c r="D6" s="38">
        <f t="shared" si="1"/>
        <v>0</v>
      </c>
      <c r="E6" s="38">
        <f t="shared" si="1"/>
        <v>0</v>
      </c>
      <c r="F6" s="38">
        <f t="shared" si="1"/>
        <v>0</v>
      </c>
      <c r="G6" s="38">
        <f t="shared" si="1"/>
        <v>0</v>
      </c>
      <c r="H6" s="38">
        <f t="shared" si="1"/>
        <v>0</v>
      </c>
      <c r="I6" s="38">
        <f t="shared" si="1"/>
        <v>0</v>
      </c>
      <c r="J6" s="38">
        <f t="shared" si="1"/>
        <v>0</v>
      </c>
      <c r="K6" s="38">
        <f t="shared" si="1"/>
        <v>0</v>
      </c>
      <c r="L6" s="38">
        <f t="shared" si="1"/>
        <v>0</v>
      </c>
      <c r="M6" s="38">
        <f t="shared" si="1"/>
        <v>0</v>
      </c>
      <c r="N6" s="38">
        <f t="shared" ref="N6:S6" si="2">N4*N5</f>
        <v>0</v>
      </c>
      <c r="O6" s="38">
        <f t="shared" si="2"/>
        <v>0</v>
      </c>
      <c r="P6" s="38">
        <f t="shared" si="2"/>
        <v>0</v>
      </c>
      <c r="Q6" s="38">
        <f t="shared" si="2"/>
        <v>0</v>
      </c>
      <c r="R6" s="38">
        <f t="shared" si="2"/>
        <v>0</v>
      </c>
      <c r="S6" s="38">
        <f t="shared" si="2"/>
        <v>0</v>
      </c>
      <c r="T6" s="38">
        <f t="shared" ref="T6:BI6" si="3">T4*T5</f>
        <v>250</v>
      </c>
      <c r="U6" s="38">
        <f t="shared" si="3"/>
        <v>575</v>
      </c>
      <c r="V6" s="38">
        <f t="shared" si="3"/>
        <v>1250</v>
      </c>
      <c r="W6" s="38">
        <f t="shared" si="3"/>
        <v>2750</v>
      </c>
      <c r="X6" s="38">
        <f t="shared" si="3"/>
        <v>3125</v>
      </c>
      <c r="Y6" s="38">
        <f t="shared" si="3"/>
        <v>3750</v>
      </c>
      <c r="Z6" s="38">
        <f t="shared" si="3"/>
        <v>5000</v>
      </c>
      <c r="AA6" s="38">
        <f t="shared" si="3"/>
        <v>6250</v>
      </c>
      <c r="AB6" s="38">
        <f t="shared" si="3"/>
        <v>7500</v>
      </c>
      <c r="AC6" s="38">
        <f t="shared" si="3"/>
        <v>8750</v>
      </c>
      <c r="AD6" s="38">
        <f t="shared" si="3"/>
        <v>10000</v>
      </c>
      <c r="AE6" s="38">
        <f t="shared" si="3"/>
        <v>11250</v>
      </c>
      <c r="AF6" s="38">
        <f t="shared" si="3"/>
        <v>12500</v>
      </c>
      <c r="AG6" s="38">
        <f t="shared" si="3"/>
        <v>13750</v>
      </c>
      <c r="AH6" s="38">
        <f t="shared" si="3"/>
        <v>15000</v>
      </c>
      <c r="AI6" s="38">
        <f t="shared" si="3"/>
        <v>16250</v>
      </c>
      <c r="AJ6" s="38">
        <f t="shared" si="3"/>
        <v>17500</v>
      </c>
      <c r="AK6" s="38">
        <f t="shared" si="3"/>
        <v>18750</v>
      </c>
      <c r="AL6" s="38">
        <f t="shared" si="3"/>
        <v>20000</v>
      </c>
      <c r="AM6" s="38">
        <f t="shared" si="3"/>
        <v>21250</v>
      </c>
      <c r="AN6" s="38">
        <f t="shared" si="3"/>
        <v>22500</v>
      </c>
      <c r="AO6" s="38">
        <f t="shared" si="3"/>
        <v>23750</v>
      </c>
      <c r="AP6" s="38">
        <f t="shared" si="3"/>
        <v>25000</v>
      </c>
      <c r="AQ6" s="38">
        <f t="shared" si="3"/>
        <v>26250</v>
      </c>
      <c r="AR6" s="38">
        <f t="shared" si="3"/>
        <v>27500</v>
      </c>
      <c r="AS6" s="38">
        <f t="shared" si="3"/>
        <v>28750</v>
      </c>
      <c r="AT6" s="38">
        <f t="shared" si="3"/>
        <v>30000</v>
      </c>
      <c r="AU6" s="38">
        <f t="shared" si="3"/>
        <v>31250</v>
      </c>
      <c r="AV6" s="38">
        <f t="shared" si="3"/>
        <v>32500</v>
      </c>
      <c r="AW6" s="38">
        <f t="shared" si="3"/>
        <v>33750</v>
      </c>
      <c r="AX6" s="38">
        <f t="shared" si="3"/>
        <v>35000</v>
      </c>
      <c r="AY6" s="38">
        <f t="shared" si="3"/>
        <v>36250</v>
      </c>
      <c r="AZ6" s="38">
        <f t="shared" si="3"/>
        <v>37500</v>
      </c>
      <c r="BA6" s="38">
        <f t="shared" si="3"/>
        <v>38750</v>
      </c>
      <c r="BB6" s="38">
        <f t="shared" si="3"/>
        <v>40000</v>
      </c>
      <c r="BC6" s="38">
        <f t="shared" si="3"/>
        <v>41250</v>
      </c>
      <c r="BD6" s="38">
        <f t="shared" si="3"/>
        <v>42500</v>
      </c>
      <c r="BE6" s="38">
        <f t="shared" si="3"/>
        <v>43750</v>
      </c>
      <c r="BF6" s="38">
        <f t="shared" si="3"/>
        <v>45000</v>
      </c>
      <c r="BG6" s="38">
        <f t="shared" si="3"/>
        <v>46250</v>
      </c>
      <c r="BH6" s="38">
        <f t="shared" si="3"/>
        <v>47500</v>
      </c>
      <c r="BI6" s="38">
        <f t="shared" si="3"/>
        <v>48750</v>
      </c>
      <c r="BJ6" s="38"/>
      <c r="BK6" s="38"/>
      <c r="BL6" s="38"/>
      <c r="BM6" s="38"/>
      <c r="BN6" s="38"/>
      <c r="BO6" s="38"/>
    </row>
    <row r="8" spans="1:67" x14ac:dyDescent="0.2">
      <c r="A8" s="1" t="s">
        <v>282</v>
      </c>
      <c r="B8" s="2" t="str">
        <f t="shared" ref="B8:BI8" si="4">B2</f>
        <v>Month 1</v>
      </c>
      <c r="C8" s="2" t="str">
        <f t="shared" si="4"/>
        <v>Month 2</v>
      </c>
      <c r="D8" s="2" t="str">
        <f t="shared" si="4"/>
        <v>Month 3</v>
      </c>
      <c r="E8" s="2" t="str">
        <f t="shared" si="4"/>
        <v>Month 4</v>
      </c>
      <c r="F8" s="2" t="str">
        <f t="shared" si="4"/>
        <v>Month 5</v>
      </c>
      <c r="G8" s="2" t="str">
        <f t="shared" si="4"/>
        <v>Month 6</v>
      </c>
      <c r="H8" s="2" t="str">
        <f t="shared" si="4"/>
        <v>Month 7</v>
      </c>
      <c r="I8" s="2" t="str">
        <f t="shared" si="4"/>
        <v>Month 8</v>
      </c>
      <c r="J8" s="2" t="str">
        <f t="shared" si="4"/>
        <v>Month 9</v>
      </c>
      <c r="K8" s="2" t="str">
        <f t="shared" si="4"/>
        <v>Month 10</v>
      </c>
      <c r="L8" s="2" t="str">
        <f t="shared" si="4"/>
        <v>Month 11</v>
      </c>
      <c r="M8" s="2" t="str">
        <f t="shared" si="4"/>
        <v>Month 12</v>
      </c>
      <c r="N8" s="39" t="str">
        <f t="shared" si="4"/>
        <v>Month 13</v>
      </c>
      <c r="O8" s="39" t="str">
        <f t="shared" si="4"/>
        <v>Month 14</v>
      </c>
      <c r="P8" s="39" t="str">
        <f t="shared" si="4"/>
        <v>Month 15</v>
      </c>
      <c r="Q8" s="39" t="str">
        <f t="shared" si="4"/>
        <v>Month 16</v>
      </c>
      <c r="R8" s="39" t="str">
        <f t="shared" si="4"/>
        <v>Month 17</v>
      </c>
      <c r="S8" s="39" t="str">
        <f t="shared" si="4"/>
        <v>Month 18</v>
      </c>
      <c r="T8" s="39" t="str">
        <f t="shared" si="4"/>
        <v>Month 19</v>
      </c>
      <c r="U8" s="39" t="str">
        <f t="shared" si="4"/>
        <v>Month 20</v>
      </c>
      <c r="V8" s="39" t="str">
        <f t="shared" si="4"/>
        <v>Month 21</v>
      </c>
      <c r="W8" s="39" t="str">
        <f t="shared" si="4"/>
        <v>Month 22</v>
      </c>
      <c r="X8" s="39" t="str">
        <f t="shared" si="4"/>
        <v>Month 23</v>
      </c>
      <c r="Y8" s="39" t="str">
        <f t="shared" si="4"/>
        <v>Month 24</v>
      </c>
      <c r="Z8" s="39" t="str">
        <f t="shared" si="4"/>
        <v>Month 25</v>
      </c>
      <c r="AA8" s="39" t="str">
        <f t="shared" si="4"/>
        <v>Month 26</v>
      </c>
      <c r="AB8" s="39" t="str">
        <f t="shared" si="4"/>
        <v>Month 27</v>
      </c>
      <c r="AC8" s="39" t="str">
        <f t="shared" si="4"/>
        <v>Month 28</v>
      </c>
      <c r="AD8" s="39" t="str">
        <f t="shared" si="4"/>
        <v>Month 29</v>
      </c>
      <c r="AE8" s="39" t="str">
        <f t="shared" si="4"/>
        <v>Month 30</v>
      </c>
      <c r="AF8" s="39" t="str">
        <f t="shared" si="4"/>
        <v>Month 31</v>
      </c>
      <c r="AG8" s="39" t="str">
        <f t="shared" si="4"/>
        <v>Month 32</v>
      </c>
      <c r="AH8" s="39" t="str">
        <f t="shared" si="4"/>
        <v>Month 33</v>
      </c>
      <c r="AI8" s="39" t="str">
        <f t="shared" si="4"/>
        <v>Month 34</v>
      </c>
      <c r="AJ8" s="39" t="str">
        <f t="shared" si="4"/>
        <v>Month 35</v>
      </c>
      <c r="AK8" s="39" t="str">
        <f t="shared" si="4"/>
        <v>Month 36</v>
      </c>
      <c r="AL8" s="39" t="str">
        <f t="shared" si="4"/>
        <v>Month 37</v>
      </c>
      <c r="AM8" s="39" t="str">
        <f t="shared" si="4"/>
        <v>Month 38</v>
      </c>
      <c r="AN8" s="39" t="str">
        <f t="shared" si="4"/>
        <v>Month 39</v>
      </c>
      <c r="AO8" s="39" t="str">
        <f t="shared" si="4"/>
        <v>Month 40</v>
      </c>
      <c r="AP8" s="39" t="str">
        <f t="shared" si="4"/>
        <v>Month 41</v>
      </c>
      <c r="AQ8" s="39" t="str">
        <f t="shared" si="4"/>
        <v>Month 42</v>
      </c>
      <c r="AR8" s="39" t="str">
        <f t="shared" si="4"/>
        <v>Month 43</v>
      </c>
      <c r="AS8" s="39" t="str">
        <f t="shared" si="4"/>
        <v>Month 44</v>
      </c>
      <c r="AT8" s="39" t="str">
        <f t="shared" si="4"/>
        <v>Month 45</v>
      </c>
      <c r="AU8" s="39" t="str">
        <f t="shared" si="4"/>
        <v>Month 46</v>
      </c>
      <c r="AV8" s="39" t="str">
        <f t="shared" si="4"/>
        <v>Month 47</v>
      </c>
      <c r="AW8" s="39" t="str">
        <f t="shared" si="4"/>
        <v>Month 48</v>
      </c>
      <c r="AX8" s="39" t="str">
        <f t="shared" si="4"/>
        <v>Month 49</v>
      </c>
      <c r="AY8" s="39" t="str">
        <f t="shared" si="4"/>
        <v>Month 50</v>
      </c>
      <c r="AZ8" s="39" t="str">
        <f t="shared" si="4"/>
        <v>Month 51</v>
      </c>
      <c r="BA8" s="39" t="str">
        <f t="shared" si="4"/>
        <v>Month 52</v>
      </c>
      <c r="BB8" s="39" t="str">
        <f t="shared" si="4"/>
        <v>Month 53</v>
      </c>
      <c r="BC8" s="39" t="str">
        <f t="shared" si="4"/>
        <v>Month 54</v>
      </c>
      <c r="BD8" s="39" t="str">
        <f t="shared" si="4"/>
        <v>Month 55</v>
      </c>
      <c r="BE8" s="39" t="str">
        <f t="shared" si="4"/>
        <v>Month 56</v>
      </c>
      <c r="BF8" s="39" t="str">
        <f t="shared" si="4"/>
        <v>Month 57</v>
      </c>
      <c r="BG8" s="39" t="str">
        <f t="shared" si="4"/>
        <v>Month 58</v>
      </c>
      <c r="BH8" s="39" t="str">
        <f t="shared" si="4"/>
        <v>Month 59</v>
      </c>
      <c r="BI8" s="39" t="str">
        <f t="shared" si="4"/>
        <v>Month 60</v>
      </c>
    </row>
    <row r="9" spans="1:67" x14ac:dyDescent="0.2">
      <c r="A9" s="3" t="s">
        <v>278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f t="shared" ref="H9:M9" si="5">H3</f>
        <v>0</v>
      </c>
      <c r="I9" s="3">
        <f t="shared" si="5"/>
        <v>0</v>
      </c>
      <c r="J9" s="3">
        <f t="shared" si="5"/>
        <v>0</v>
      </c>
      <c r="K9" s="3">
        <f t="shared" si="5"/>
        <v>0</v>
      </c>
      <c r="L9" s="3">
        <f t="shared" si="5"/>
        <v>0</v>
      </c>
      <c r="M9" s="3">
        <f t="shared" si="5"/>
        <v>0</v>
      </c>
      <c r="N9" s="3">
        <f t="shared" ref="N9:S9" si="6">N3</f>
        <v>0</v>
      </c>
      <c r="O9" s="3">
        <f t="shared" si="6"/>
        <v>0</v>
      </c>
      <c r="P9" s="3">
        <f t="shared" si="6"/>
        <v>0</v>
      </c>
      <c r="Q9" s="3">
        <f t="shared" si="6"/>
        <v>0</v>
      </c>
      <c r="R9" s="3">
        <f t="shared" si="6"/>
        <v>0</v>
      </c>
      <c r="S9" s="3">
        <f t="shared" si="6"/>
        <v>0</v>
      </c>
      <c r="T9" s="3">
        <f t="shared" ref="T9:BI9" si="7">T3</f>
        <v>1</v>
      </c>
      <c r="U9" s="3">
        <f t="shared" si="7"/>
        <v>1</v>
      </c>
      <c r="V9" s="3">
        <f t="shared" si="7"/>
        <v>1</v>
      </c>
      <c r="W9" s="3">
        <f t="shared" si="7"/>
        <v>2</v>
      </c>
      <c r="X9" s="3">
        <f t="shared" si="7"/>
        <v>2</v>
      </c>
      <c r="Y9" s="3">
        <f t="shared" si="7"/>
        <v>2</v>
      </c>
      <c r="Z9" s="3">
        <f t="shared" si="7"/>
        <v>3</v>
      </c>
      <c r="AA9" s="3">
        <f t="shared" si="7"/>
        <v>3</v>
      </c>
      <c r="AB9" s="3">
        <f t="shared" si="7"/>
        <v>3</v>
      </c>
      <c r="AC9" s="3">
        <f t="shared" si="7"/>
        <v>4</v>
      </c>
      <c r="AD9" s="3">
        <f t="shared" si="7"/>
        <v>4</v>
      </c>
      <c r="AE9" s="3">
        <f t="shared" si="7"/>
        <v>4</v>
      </c>
      <c r="AF9" s="3">
        <f t="shared" si="7"/>
        <v>5</v>
      </c>
      <c r="AG9" s="3">
        <f t="shared" si="7"/>
        <v>5</v>
      </c>
      <c r="AH9" s="3">
        <f t="shared" si="7"/>
        <v>5</v>
      </c>
      <c r="AI9" s="3">
        <f t="shared" si="7"/>
        <v>6</v>
      </c>
      <c r="AJ9" s="3">
        <f t="shared" si="7"/>
        <v>6</v>
      </c>
      <c r="AK9" s="3">
        <f t="shared" si="7"/>
        <v>6</v>
      </c>
      <c r="AL9" s="3">
        <f t="shared" si="7"/>
        <v>7</v>
      </c>
      <c r="AM9" s="3">
        <f t="shared" si="7"/>
        <v>7</v>
      </c>
      <c r="AN9" s="3">
        <f t="shared" si="7"/>
        <v>7</v>
      </c>
      <c r="AO9" s="3">
        <f t="shared" si="7"/>
        <v>8</v>
      </c>
      <c r="AP9" s="3">
        <f t="shared" si="7"/>
        <v>8</v>
      </c>
      <c r="AQ9" s="3">
        <f t="shared" si="7"/>
        <v>8</v>
      </c>
      <c r="AR9" s="3">
        <f t="shared" si="7"/>
        <v>9</v>
      </c>
      <c r="AS9" s="3">
        <f t="shared" si="7"/>
        <v>9</v>
      </c>
      <c r="AT9" s="3">
        <f t="shared" si="7"/>
        <v>9</v>
      </c>
      <c r="AU9" s="3">
        <f t="shared" si="7"/>
        <v>10</v>
      </c>
      <c r="AV9" s="3">
        <f t="shared" si="7"/>
        <v>10</v>
      </c>
      <c r="AW9" s="3">
        <f t="shared" si="7"/>
        <v>10</v>
      </c>
      <c r="AX9" s="3">
        <f t="shared" si="7"/>
        <v>11</v>
      </c>
      <c r="AY9" s="3">
        <f t="shared" si="7"/>
        <v>11</v>
      </c>
      <c r="AZ9" s="3">
        <f t="shared" si="7"/>
        <v>11</v>
      </c>
      <c r="BA9" s="3">
        <f t="shared" si="7"/>
        <v>12</v>
      </c>
      <c r="BB9" s="3">
        <f t="shared" si="7"/>
        <v>12</v>
      </c>
      <c r="BC9" s="3">
        <f t="shared" si="7"/>
        <v>12</v>
      </c>
      <c r="BD9" s="3">
        <f t="shared" si="7"/>
        <v>13</v>
      </c>
      <c r="BE9" s="3">
        <f t="shared" si="7"/>
        <v>13</v>
      </c>
      <c r="BF9" s="3">
        <f t="shared" si="7"/>
        <v>13</v>
      </c>
      <c r="BG9" s="3">
        <f t="shared" si="7"/>
        <v>14</v>
      </c>
      <c r="BH9" s="3">
        <f t="shared" si="7"/>
        <v>14</v>
      </c>
      <c r="BI9" s="3">
        <f t="shared" si="7"/>
        <v>14</v>
      </c>
      <c r="BJ9" s="3"/>
      <c r="BK9" s="3"/>
      <c r="BL9" s="3"/>
      <c r="BM9" s="3"/>
      <c r="BN9" s="3"/>
      <c r="BO9" s="3"/>
    </row>
    <row r="10" spans="1:67" x14ac:dyDescent="0.2">
      <c r="A10" s="3" t="s">
        <v>279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25</v>
      </c>
      <c r="U10" s="3">
        <v>110</v>
      </c>
      <c r="V10" s="3">
        <v>145</v>
      </c>
      <c r="W10" s="3">
        <v>180</v>
      </c>
      <c r="X10" s="3">
        <v>215</v>
      </c>
      <c r="Y10" s="3">
        <v>250</v>
      </c>
      <c r="Z10" s="3">
        <v>266</v>
      </c>
      <c r="AA10" s="3">
        <v>282</v>
      </c>
      <c r="AB10" s="3">
        <v>299</v>
      </c>
      <c r="AC10" s="3">
        <v>332</v>
      </c>
      <c r="AD10" s="3">
        <v>365</v>
      </c>
      <c r="AE10" s="3">
        <v>399</v>
      </c>
      <c r="AF10" s="3">
        <v>432</v>
      </c>
      <c r="AG10" s="3">
        <v>465</v>
      </c>
      <c r="AH10" s="3">
        <v>499</v>
      </c>
      <c r="AI10" s="3">
        <v>532</v>
      </c>
      <c r="AJ10" s="3">
        <v>565</v>
      </c>
      <c r="AK10" s="3">
        <v>599</v>
      </c>
      <c r="AL10" s="3">
        <v>632</v>
      </c>
      <c r="AM10" s="3">
        <v>665</v>
      </c>
      <c r="AN10" s="3">
        <v>699</v>
      </c>
      <c r="AO10" s="3">
        <v>732</v>
      </c>
      <c r="AP10" s="3">
        <v>765</v>
      </c>
      <c r="AQ10" s="3">
        <v>799</v>
      </c>
      <c r="AR10" s="3">
        <v>832</v>
      </c>
      <c r="AS10" s="3">
        <v>865</v>
      </c>
      <c r="AT10" s="3">
        <v>899</v>
      </c>
      <c r="AU10" s="3">
        <v>932</v>
      </c>
      <c r="AV10" s="3">
        <v>965</v>
      </c>
      <c r="AW10" s="3">
        <v>999</v>
      </c>
      <c r="AX10" s="3">
        <v>1032</v>
      </c>
      <c r="AY10" s="3">
        <v>1065</v>
      </c>
      <c r="AZ10" s="3">
        <v>1099</v>
      </c>
      <c r="BA10" s="3">
        <v>1132</v>
      </c>
      <c r="BB10" s="3">
        <v>1165</v>
      </c>
      <c r="BC10" s="3">
        <v>1199</v>
      </c>
      <c r="BD10" s="3">
        <v>1232</v>
      </c>
      <c r="BE10" s="3">
        <v>1265</v>
      </c>
      <c r="BF10" s="3">
        <v>1299</v>
      </c>
      <c r="BG10" s="3">
        <v>1332</v>
      </c>
      <c r="BH10" s="3">
        <v>1365</v>
      </c>
      <c r="BI10" s="3">
        <v>1399</v>
      </c>
      <c r="BJ10" s="3"/>
      <c r="BK10" s="3"/>
      <c r="BL10" s="3"/>
      <c r="BM10" s="3"/>
      <c r="BN10" s="3"/>
      <c r="BO10" s="3"/>
    </row>
    <row r="11" spans="1:67" x14ac:dyDescent="0.2">
      <c r="A11" s="3" t="s">
        <v>280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f>50</f>
        <v>50</v>
      </c>
      <c r="U11" s="3">
        <f t="shared" ref="U11" si="8">T11</f>
        <v>50</v>
      </c>
      <c r="V11" s="3">
        <f t="shared" ref="V11" si="9">U11</f>
        <v>50</v>
      </c>
      <c r="W11" s="3">
        <f t="shared" ref="W11" si="10">V11</f>
        <v>50</v>
      </c>
      <c r="X11" s="3">
        <f t="shared" ref="X11" si="11">W11</f>
        <v>50</v>
      </c>
      <c r="Y11" s="3">
        <f t="shared" ref="Y11" si="12">X11</f>
        <v>50</v>
      </c>
      <c r="Z11" s="3">
        <f t="shared" ref="Z11" si="13">Y11</f>
        <v>50</v>
      </c>
      <c r="AA11" s="3">
        <f t="shared" ref="AA11" si="14">Z11</f>
        <v>50</v>
      </c>
      <c r="AB11" s="3">
        <f t="shared" ref="AB11" si="15">AA11</f>
        <v>50</v>
      </c>
      <c r="AC11" s="3">
        <f t="shared" ref="AC11" si="16">AB11</f>
        <v>50</v>
      </c>
      <c r="AD11" s="3">
        <f t="shared" ref="AD11" si="17">AC11</f>
        <v>50</v>
      </c>
      <c r="AE11" s="3">
        <f t="shared" ref="AE11" si="18">AD11</f>
        <v>50</v>
      </c>
      <c r="AF11" s="3">
        <f t="shared" ref="AF11" si="19">AE11</f>
        <v>50</v>
      </c>
      <c r="AG11" s="3">
        <f t="shared" ref="AG11" si="20">AF11</f>
        <v>50</v>
      </c>
      <c r="AH11" s="3">
        <f t="shared" ref="AH11" si="21">AG11</f>
        <v>50</v>
      </c>
      <c r="AI11" s="3">
        <f t="shared" ref="AI11" si="22">AH11</f>
        <v>50</v>
      </c>
      <c r="AJ11" s="3">
        <f t="shared" ref="AJ11" si="23">AI11</f>
        <v>50</v>
      </c>
      <c r="AK11" s="3">
        <f t="shared" ref="AK11" si="24">AJ11</f>
        <v>50</v>
      </c>
      <c r="AL11" s="3">
        <f t="shared" ref="AL11" si="25">AK11</f>
        <v>50</v>
      </c>
      <c r="AM11" s="3">
        <f t="shared" ref="AM11" si="26">AL11</f>
        <v>50</v>
      </c>
      <c r="AN11" s="3">
        <f t="shared" ref="AN11" si="27">AM11</f>
        <v>50</v>
      </c>
      <c r="AO11" s="3">
        <f t="shared" ref="AO11" si="28">AN11</f>
        <v>50</v>
      </c>
      <c r="AP11" s="3">
        <f t="shared" ref="AP11" si="29">AO11</f>
        <v>50</v>
      </c>
      <c r="AQ11" s="3">
        <f t="shared" ref="AQ11" si="30">AP11</f>
        <v>50</v>
      </c>
      <c r="AR11" s="3">
        <f t="shared" ref="AR11" si="31">AQ11</f>
        <v>50</v>
      </c>
      <c r="AS11" s="3">
        <f t="shared" ref="AS11" si="32">AR11</f>
        <v>50</v>
      </c>
      <c r="AT11" s="3">
        <f t="shared" ref="AT11" si="33">AS11</f>
        <v>50</v>
      </c>
      <c r="AU11" s="3">
        <f t="shared" ref="AU11" si="34">AT11</f>
        <v>50</v>
      </c>
      <c r="AV11" s="3">
        <f t="shared" ref="AV11" si="35">AU11</f>
        <v>50</v>
      </c>
      <c r="AW11" s="3">
        <f t="shared" ref="AW11" si="36">AV11</f>
        <v>50</v>
      </c>
      <c r="AX11" s="3">
        <f t="shared" ref="AX11" si="37">AW11</f>
        <v>50</v>
      </c>
      <c r="AY11" s="3">
        <f t="shared" ref="AY11" si="38">AX11</f>
        <v>50</v>
      </c>
      <c r="AZ11" s="3">
        <f t="shared" ref="AZ11" si="39">AY11</f>
        <v>50</v>
      </c>
      <c r="BA11" s="3">
        <f t="shared" ref="BA11" si="40">AZ11</f>
        <v>50</v>
      </c>
      <c r="BB11" s="3">
        <f t="shared" ref="BB11" si="41">BA11</f>
        <v>50</v>
      </c>
      <c r="BC11" s="3">
        <f t="shared" ref="BC11" si="42">BB11</f>
        <v>50</v>
      </c>
      <c r="BD11" s="3">
        <f t="shared" ref="BD11" si="43">BC11</f>
        <v>50</v>
      </c>
      <c r="BE11" s="3">
        <f t="shared" ref="BE11" si="44">BD11</f>
        <v>50</v>
      </c>
      <c r="BF11" s="3">
        <f t="shared" ref="BF11" si="45">BE11</f>
        <v>50</v>
      </c>
      <c r="BG11" s="3">
        <f t="shared" ref="BG11" si="46">BF11</f>
        <v>50</v>
      </c>
      <c r="BH11" s="3">
        <f t="shared" ref="BH11" si="47">BG11</f>
        <v>50</v>
      </c>
      <c r="BI11" s="3">
        <f t="shared" ref="BI11" si="48">BH11</f>
        <v>50</v>
      </c>
      <c r="BJ11" s="3"/>
      <c r="BK11" s="3"/>
      <c r="BL11" s="3"/>
      <c r="BM11" s="3"/>
      <c r="BN11" s="3"/>
      <c r="BO11" s="3"/>
    </row>
    <row r="12" spans="1:67" x14ac:dyDescent="0.2">
      <c r="A12" s="38" t="s">
        <v>281</v>
      </c>
      <c r="B12" s="38">
        <f t="shared" ref="B12:M12" si="49">B10*B11</f>
        <v>0</v>
      </c>
      <c r="C12" s="38">
        <f t="shared" si="49"/>
        <v>0</v>
      </c>
      <c r="D12" s="38">
        <f t="shared" si="49"/>
        <v>0</v>
      </c>
      <c r="E12" s="38">
        <f t="shared" si="49"/>
        <v>0</v>
      </c>
      <c r="F12" s="38">
        <f t="shared" si="49"/>
        <v>0</v>
      </c>
      <c r="G12" s="38">
        <f t="shared" si="49"/>
        <v>0</v>
      </c>
      <c r="H12" s="38">
        <f t="shared" si="49"/>
        <v>0</v>
      </c>
      <c r="I12" s="38">
        <f t="shared" si="49"/>
        <v>0</v>
      </c>
      <c r="J12" s="38">
        <f t="shared" si="49"/>
        <v>0</v>
      </c>
      <c r="K12" s="38">
        <f t="shared" si="49"/>
        <v>0</v>
      </c>
      <c r="L12" s="38">
        <f t="shared" si="49"/>
        <v>0</v>
      </c>
      <c r="M12" s="38">
        <f t="shared" si="49"/>
        <v>0</v>
      </c>
      <c r="N12" s="38">
        <f t="shared" ref="N12:S12" si="50">N10*N11</f>
        <v>0</v>
      </c>
      <c r="O12" s="38">
        <f t="shared" si="50"/>
        <v>0</v>
      </c>
      <c r="P12" s="38">
        <f t="shared" si="50"/>
        <v>0</v>
      </c>
      <c r="Q12" s="38">
        <f t="shared" si="50"/>
        <v>0</v>
      </c>
      <c r="R12" s="38">
        <f t="shared" si="50"/>
        <v>0</v>
      </c>
      <c r="S12" s="38">
        <f t="shared" si="50"/>
        <v>0</v>
      </c>
      <c r="T12" s="38">
        <f t="shared" ref="T12:BI12" si="51">T10*T11</f>
        <v>1250</v>
      </c>
      <c r="U12" s="38">
        <f t="shared" si="51"/>
        <v>5500</v>
      </c>
      <c r="V12" s="38">
        <f t="shared" si="51"/>
        <v>7250</v>
      </c>
      <c r="W12" s="38">
        <f t="shared" si="51"/>
        <v>9000</v>
      </c>
      <c r="X12" s="38">
        <f t="shared" si="51"/>
        <v>10750</v>
      </c>
      <c r="Y12" s="38">
        <f t="shared" si="51"/>
        <v>12500</v>
      </c>
      <c r="Z12" s="38">
        <f t="shared" si="51"/>
        <v>13300</v>
      </c>
      <c r="AA12" s="38">
        <f t="shared" si="51"/>
        <v>14100</v>
      </c>
      <c r="AB12" s="38">
        <f t="shared" si="51"/>
        <v>14950</v>
      </c>
      <c r="AC12" s="38">
        <f t="shared" si="51"/>
        <v>16600</v>
      </c>
      <c r="AD12" s="38">
        <f t="shared" si="51"/>
        <v>18250</v>
      </c>
      <c r="AE12" s="38">
        <f t="shared" si="51"/>
        <v>19950</v>
      </c>
      <c r="AF12" s="38">
        <f t="shared" si="51"/>
        <v>21600</v>
      </c>
      <c r="AG12" s="38">
        <f t="shared" si="51"/>
        <v>23250</v>
      </c>
      <c r="AH12" s="38">
        <f t="shared" si="51"/>
        <v>24950</v>
      </c>
      <c r="AI12" s="38">
        <f t="shared" si="51"/>
        <v>26600</v>
      </c>
      <c r="AJ12" s="38">
        <f t="shared" si="51"/>
        <v>28250</v>
      </c>
      <c r="AK12" s="38">
        <f t="shared" si="51"/>
        <v>29950</v>
      </c>
      <c r="AL12" s="38">
        <f t="shared" si="51"/>
        <v>31600</v>
      </c>
      <c r="AM12" s="38">
        <f t="shared" si="51"/>
        <v>33250</v>
      </c>
      <c r="AN12" s="38">
        <f t="shared" si="51"/>
        <v>34950</v>
      </c>
      <c r="AO12" s="38">
        <f t="shared" si="51"/>
        <v>36600</v>
      </c>
      <c r="AP12" s="38">
        <f t="shared" si="51"/>
        <v>38250</v>
      </c>
      <c r="AQ12" s="38">
        <f t="shared" si="51"/>
        <v>39950</v>
      </c>
      <c r="AR12" s="38">
        <f t="shared" si="51"/>
        <v>41600</v>
      </c>
      <c r="AS12" s="38">
        <f t="shared" si="51"/>
        <v>43250</v>
      </c>
      <c r="AT12" s="38">
        <f t="shared" si="51"/>
        <v>44950</v>
      </c>
      <c r="AU12" s="38">
        <f t="shared" si="51"/>
        <v>46600</v>
      </c>
      <c r="AV12" s="38">
        <f t="shared" si="51"/>
        <v>48250</v>
      </c>
      <c r="AW12" s="38">
        <f t="shared" si="51"/>
        <v>49950</v>
      </c>
      <c r="AX12" s="38">
        <f t="shared" si="51"/>
        <v>51600</v>
      </c>
      <c r="AY12" s="38">
        <f t="shared" si="51"/>
        <v>53250</v>
      </c>
      <c r="AZ12" s="38">
        <f t="shared" si="51"/>
        <v>54950</v>
      </c>
      <c r="BA12" s="38">
        <f t="shared" si="51"/>
        <v>56600</v>
      </c>
      <c r="BB12" s="38">
        <f t="shared" si="51"/>
        <v>58250</v>
      </c>
      <c r="BC12" s="38">
        <f t="shared" si="51"/>
        <v>59950</v>
      </c>
      <c r="BD12" s="38">
        <f t="shared" si="51"/>
        <v>61600</v>
      </c>
      <c r="BE12" s="38">
        <f t="shared" si="51"/>
        <v>63250</v>
      </c>
      <c r="BF12" s="38">
        <f t="shared" si="51"/>
        <v>64950</v>
      </c>
      <c r="BG12" s="38">
        <f t="shared" si="51"/>
        <v>66600</v>
      </c>
      <c r="BH12" s="38">
        <f t="shared" si="51"/>
        <v>68250</v>
      </c>
      <c r="BI12" s="38">
        <f t="shared" si="51"/>
        <v>69950</v>
      </c>
      <c r="BJ12" s="38"/>
      <c r="BK12" s="38"/>
      <c r="BL12" s="38"/>
      <c r="BM12" s="38"/>
      <c r="BN12" s="38"/>
      <c r="BO12" s="38"/>
    </row>
    <row r="14" spans="1:67" x14ac:dyDescent="0.2">
      <c r="A14" s="1" t="s">
        <v>283</v>
      </c>
      <c r="B14" s="2" t="str">
        <f t="shared" ref="B14:BI14" si="52">B2</f>
        <v>Month 1</v>
      </c>
      <c r="C14" s="2" t="str">
        <f t="shared" si="52"/>
        <v>Month 2</v>
      </c>
      <c r="D14" s="2" t="str">
        <f t="shared" si="52"/>
        <v>Month 3</v>
      </c>
      <c r="E14" s="2" t="str">
        <f t="shared" si="52"/>
        <v>Month 4</v>
      </c>
      <c r="F14" s="2" t="str">
        <f t="shared" si="52"/>
        <v>Month 5</v>
      </c>
      <c r="G14" s="2" t="str">
        <f t="shared" si="52"/>
        <v>Month 6</v>
      </c>
      <c r="H14" s="2" t="str">
        <f t="shared" si="52"/>
        <v>Month 7</v>
      </c>
      <c r="I14" s="2" t="str">
        <f t="shared" si="52"/>
        <v>Month 8</v>
      </c>
      <c r="J14" s="2" t="str">
        <f t="shared" si="52"/>
        <v>Month 9</v>
      </c>
      <c r="K14" s="2" t="str">
        <f t="shared" si="52"/>
        <v>Month 10</v>
      </c>
      <c r="L14" s="2" t="str">
        <f t="shared" si="52"/>
        <v>Month 11</v>
      </c>
      <c r="M14" s="2" t="str">
        <f t="shared" si="52"/>
        <v>Month 12</v>
      </c>
      <c r="N14" s="39" t="str">
        <f t="shared" si="52"/>
        <v>Month 13</v>
      </c>
      <c r="O14" s="39" t="str">
        <f t="shared" si="52"/>
        <v>Month 14</v>
      </c>
      <c r="P14" s="39" t="str">
        <f t="shared" si="52"/>
        <v>Month 15</v>
      </c>
      <c r="Q14" s="39" t="str">
        <f t="shared" si="52"/>
        <v>Month 16</v>
      </c>
      <c r="R14" s="39" t="str">
        <f t="shared" si="52"/>
        <v>Month 17</v>
      </c>
      <c r="S14" s="39" t="str">
        <f t="shared" si="52"/>
        <v>Month 18</v>
      </c>
      <c r="T14" s="39" t="str">
        <f t="shared" si="52"/>
        <v>Month 19</v>
      </c>
      <c r="U14" s="39" t="str">
        <f t="shared" si="52"/>
        <v>Month 20</v>
      </c>
      <c r="V14" s="39" t="str">
        <f t="shared" si="52"/>
        <v>Month 21</v>
      </c>
      <c r="W14" s="39" t="str">
        <f t="shared" si="52"/>
        <v>Month 22</v>
      </c>
      <c r="X14" s="39" t="str">
        <f t="shared" si="52"/>
        <v>Month 23</v>
      </c>
      <c r="Y14" s="39" t="str">
        <f t="shared" si="52"/>
        <v>Month 24</v>
      </c>
      <c r="Z14" s="39" t="str">
        <f t="shared" si="52"/>
        <v>Month 25</v>
      </c>
      <c r="AA14" s="39" t="str">
        <f t="shared" si="52"/>
        <v>Month 26</v>
      </c>
      <c r="AB14" s="39" t="str">
        <f t="shared" si="52"/>
        <v>Month 27</v>
      </c>
      <c r="AC14" s="39" t="str">
        <f t="shared" si="52"/>
        <v>Month 28</v>
      </c>
      <c r="AD14" s="39" t="str">
        <f t="shared" si="52"/>
        <v>Month 29</v>
      </c>
      <c r="AE14" s="39" t="str">
        <f t="shared" si="52"/>
        <v>Month 30</v>
      </c>
      <c r="AF14" s="39" t="str">
        <f t="shared" si="52"/>
        <v>Month 31</v>
      </c>
      <c r="AG14" s="39" t="str">
        <f t="shared" si="52"/>
        <v>Month 32</v>
      </c>
      <c r="AH14" s="39" t="str">
        <f t="shared" si="52"/>
        <v>Month 33</v>
      </c>
      <c r="AI14" s="39" t="str">
        <f t="shared" si="52"/>
        <v>Month 34</v>
      </c>
      <c r="AJ14" s="39" t="str">
        <f t="shared" si="52"/>
        <v>Month 35</v>
      </c>
      <c r="AK14" s="39" t="str">
        <f t="shared" si="52"/>
        <v>Month 36</v>
      </c>
      <c r="AL14" s="39" t="str">
        <f t="shared" si="52"/>
        <v>Month 37</v>
      </c>
      <c r="AM14" s="39" t="str">
        <f t="shared" si="52"/>
        <v>Month 38</v>
      </c>
      <c r="AN14" s="39" t="str">
        <f t="shared" si="52"/>
        <v>Month 39</v>
      </c>
      <c r="AO14" s="39" t="str">
        <f t="shared" si="52"/>
        <v>Month 40</v>
      </c>
      <c r="AP14" s="39" t="str">
        <f t="shared" si="52"/>
        <v>Month 41</v>
      </c>
      <c r="AQ14" s="39" t="str">
        <f t="shared" si="52"/>
        <v>Month 42</v>
      </c>
      <c r="AR14" s="39" t="str">
        <f t="shared" si="52"/>
        <v>Month 43</v>
      </c>
      <c r="AS14" s="39" t="str">
        <f t="shared" si="52"/>
        <v>Month 44</v>
      </c>
      <c r="AT14" s="39" t="str">
        <f t="shared" si="52"/>
        <v>Month 45</v>
      </c>
      <c r="AU14" s="39" t="str">
        <f t="shared" si="52"/>
        <v>Month 46</v>
      </c>
      <c r="AV14" s="39" t="str">
        <f t="shared" si="52"/>
        <v>Month 47</v>
      </c>
      <c r="AW14" s="39" t="str">
        <f t="shared" si="52"/>
        <v>Month 48</v>
      </c>
      <c r="AX14" s="39" t="str">
        <f t="shared" si="52"/>
        <v>Month 49</v>
      </c>
      <c r="AY14" s="39" t="str">
        <f t="shared" si="52"/>
        <v>Month 50</v>
      </c>
      <c r="AZ14" s="39" t="str">
        <f t="shared" si="52"/>
        <v>Month 51</v>
      </c>
      <c r="BA14" s="39" t="str">
        <f t="shared" si="52"/>
        <v>Month 52</v>
      </c>
      <c r="BB14" s="39" t="str">
        <f t="shared" si="52"/>
        <v>Month 53</v>
      </c>
      <c r="BC14" s="39" t="str">
        <f t="shared" si="52"/>
        <v>Month 54</v>
      </c>
      <c r="BD14" s="39" t="str">
        <f t="shared" si="52"/>
        <v>Month 55</v>
      </c>
      <c r="BE14" s="39" t="str">
        <f t="shared" si="52"/>
        <v>Month 56</v>
      </c>
      <c r="BF14" s="39" t="str">
        <f t="shared" si="52"/>
        <v>Month 57</v>
      </c>
      <c r="BG14" s="39" t="str">
        <f t="shared" si="52"/>
        <v>Month 58</v>
      </c>
      <c r="BH14" s="39" t="str">
        <f t="shared" si="52"/>
        <v>Month 59</v>
      </c>
      <c r="BI14" s="39" t="str">
        <f t="shared" si="52"/>
        <v>Month 60</v>
      </c>
    </row>
    <row r="15" spans="1:67" x14ac:dyDescent="0.2">
      <c r="A15" s="3" t="s">
        <v>278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f t="shared" ref="T15:Y15" si="53">H3</f>
        <v>0</v>
      </c>
      <c r="U15" s="3">
        <f t="shared" si="53"/>
        <v>0</v>
      </c>
      <c r="V15" s="3">
        <f t="shared" si="53"/>
        <v>0</v>
      </c>
      <c r="W15" s="3">
        <f t="shared" si="53"/>
        <v>0</v>
      </c>
      <c r="X15" s="3">
        <f t="shared" si="53"/>
        <v>0</v>
      </c>
      <c r="Y15" s="3">
        <f t="shared" si="53"/>
        <v>0</v>
      </c>
      <c r="Z15" s="3">
        <f t="shared" ref="Z15:BI15" si="54">T3</f>
        <v>1</v>
      </c>
      <c r="AA15" s="3">
        <f t="shared" si="54"/>
        <v>1</v>
      </c>
      <c r="AB15" s="3">
        <f t="shared" si="54"/>
        <v>1</v>
      </c>
      <c r="AC15" s="3">
        <f t="shared" si="54"/>
        <v>2</v>
      </c>
      <c r="AD15" s="3">
        <f t="shared" si="54"/>
        <v>2</v>
      </c>
      <c r="AE15" s="3">
        <f t="shared" si="54"/>
        <v>2</v>
      </c>
      <c r="AF15" s="3">
        <f t="shared" si="54"/>
        <v>3</v>
      </c>
      <c r="AG15" s="3">
        <f t="shared" si="54"/>
        <v>3</v>
      </c>
      <c r="AH15" s="3">
        <f t="shared" si="54"/>
        <v>3</v>
      </c>
      <c r="AI15" s="3">
        <f t="shared" si="54"/>
        <v>4</v>
      </c>
      <c r="AJ15" s="3">
        <f t="shared" si="54"/>
        <v>4</v>
      </c>
      <c r="AK15" s="3">
        <f t="shared" si="54"/>
        <v>4</v>
      </c>
      <c r="AL15" s="3">
        <f t="shared" si="54"/>
        <v>5</v>
      </c>
      <c r="AM15" s="3">
        <f t="shared" si="54"/>
        <v>5</v>
      </c>
      <c r="AN15" s="3">
        <f t="shared" si="54"/>
        <v>5</v>
      </c>
      <c r="AO15" s="3">
        <f t="shared" si="54"/>
        <v>6</v>
      </c>
      <c r="AP15" s="3">
        <f t="shared" si="54"/>
        <v>6</v>
      </c>
      <c r="AQ15" s="3">
        <f t="shared" si="54"/>
        <v>6</v>
      </c>
      <c r="AR15" s="3">
        <f t="shared" si="54"/>
        <v>7</v>
      </c>
      <c r="AS15" s="3">
        <f t="shared" si="54"/>
        <v>7</v>
      </c>
      <c r="AT15" s="3">
        <f t="shared" si="54"/>
        <v>7</v>
      </c>
      <c r="AU15" s="3">
        <f t="shared" si="54"/>
        <v>8</v>
      </c>
      <c r="AV15" s="3">
        <f t="shared" si="54"/>
        <v>8</v>
      </c>
      <c r="AW15" s="3">
        <f t="shared" si="54"/>
        <v>8</v>
      </c>
      <c r="AX15" s="3">
        <f t="shared" si="54"/>
        <v>9</v>
      </c>
      <c r="AY15" s="3">
        <f t="shared" si="54"/>
        <v>9</v>
      </c>
      <c r="AZ15" s="3">
        <f t="shared" si="54"/>
        <v>9</v>
      </c>
      <c r="BA15" s="3">
        <f t="shared" si="54"/>
        <v>10</v>
      </c>
      <c r="BB15" s="3">
        <f t="shared" si="54"/>
        <v>10</v>
      </c>
      <c r="BC15" s="3">
        <f t="shared" si="54"/>
        <v>10</v>
      </c>
      <c r="BD15" s="3">
        <f t="shared" si="54"/>
        <v>11</v>
      </c>
      <c r="BE15" s="3">
        <f t="shared" si="54"/>
        <v>11</v>
      </c>
      <c r="BF15" s="3">
        <f t="shared" si="54"/>
        <v>11</v>
      </c>
      <c r="BG15" s="3">
        <f t="shared" si="54"/>
        <v>12</v>
      </c>
      <c r="BH15" s="3">
        <f t="shared" si="54"/>
        <v>12</v>
      </c>
      <c r="BI15" s="3">
        <f t="shared" si="54"/>
        <v>12</v>
      </c>
      <c r="BJ15" s="3"/>
      <c r="BK15" s="3"/>
      <c r="BL15" s="3"/>
      <c r="BM15" s="3"/>
      <c r="BN15" s="3"/>
      <c r="BO15" s="3"/>
    </row>
    <row r="16" spans="1:67" x14ac:dyDescent="0.2">
      <c r="A16" s="3" t="s">
        <v>279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20</v>
      </c>
      <c r="U16" s="3">
        <v>26</v>
      </c>
      <c r="V16" s="3">
        <v>32</v>
      </c>
      <c r="W16" s="3">
        <v>38</v>
      </c>
      <c r="X16" s="3">
        <v>44</v>
      </c>
      <c r="Y16" s="3">
        <v>50</v>
      </c>
      <c r="Z16" s="3">
        <v>53</v>
      </c>
      <c r="AA16" s="3">
        <v>56</v>
      </c>
      <c r="AB16" s="3">
        <v>59</v>
      </c>
      <c r="AC16" s="3">
        <v>65</v>
      </c>
      <c r="AD16" s="3">
        <v>71</v>
      </c>
      <c r="AE16" s="3">
        <v>77</v>
      </c>
      <c r="AF16" s="3">
        <v>83</v>
      </c>
      <c r="AG16" s="3">
        <v>89</v>
      </c>
      <c r="AH16" s="3">
        <v>95</v>
      </c>
      <c r="AI16" s="3">
        <v>101</v>
      </c>
      <c r="AJ16" s="3">
        <v>107</v>
      </c>
      <c r="AK16" s="3">
        <v>113</v>
      </c>
      <c r="AL16" s="3">
        <v>119</v>
      </c>
      <c r="AM16" s="3">
        <v>125</v>
      </c>
      <c r="AN16" s="3">
        <v>131</v>
      </c>
      <c r="AO16" s="3">
        <v>137</v>
      </c>
      <c r="AP16" s="3">
        <v>143</v>
      </c>
      <c r="AQ16" s="3">
        <v>149</v>
      </c>
      <c r="AR16" s="3">
        <v>155</v>
      </c>
      <c r="AS16" s="3">
        <v>161</v>
      </c>
      <c r="AT16" s="3">
        <v>167</v>
      </c>
      <c r="AU16" s="3">
        <v>173</v>
      </c>
      <c r="AV16" s="3">
        <v>179</v>
      </c>
      <c r="AW16" s="3">
        <v>185</v>
      </c>
      <c r="AX16" s="3">
        <v>191</v>
      </c>
      <c r="AY16" s="3">
        <v>197</v>
      </c>
      <c r="AZ16" s="3">
        <v>203</v>
      </c>
      <c r="BA16" s="3">
        <v>209</v>
      </c>
      <c r="BB16" s="3">
        <v>215</v>
      </c>
      <c r="BC16" s="3">
        <v>221</v>
      </c>
      <c r="BD16" s="3">
        <v>227</v>
      </c>
      <c r="BE16" s="3">
        <v>233</v>
      </c>
      <c r="BF16" s="3">
        <v>239</v>
      </c>
      <c r="BG16" s="3">
        <v>245</v>
      </c>
      <c r="BH16" s="3">
        <v>251</v>
      </c>
      <c r="BI16" s="3">
        <v>257</v>
      </c>
      <c r="BJ16" s="3"/>
      <c r="BK16" s="3"/>
      <c r="BL16" s="3"/>
      <c r="BM16" s="3"/>
      <c r="BN16" s="3"/>
      <c r="BO16" s="3"/>
    </row>
    <row r="17" spans="1:67" x14ac:dyDescent="0.2">
      <c r="A17" s="3" t="s">
        <v>280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150</v>
      </c>
      <c r="U17" s="3">
        <f t="shared" ref="U17:BI17" si="55">T17</f>
        <v>150</v>
      </c>
      <c r="V17" s="3">
        <f t="shared" si="55"/>
        <v>150</v>
      </c>
      <c r="W17" s="3">
        <f t="shared" si="55"/>
        <v>150</v>
      </c>
      <c r="X17" s="3">
        <f t="shared" si="55"/>
        <v>150</v>
      </c>
      <c r="Y17" s="3">
        <f t="shared" si="55"/>
        <v>150</v>
      </c>
      <c r="Z17" s="3">
        <f t="shared" si="55"/>
        <v>150</v>
      </c>
      <c r="AA17" s="3">
        <f t="shared" si="55"/>
        <v>150</v>
      </c>
      <c r="AB17" s="3">
        <f t="shared" si="55"/>
        <v>150</v>
      </c>
      <c r="AC17" s="3">
        <f t="shared" si="55"/>
        <v>150</v>
      </c>
      <c r="AD17" s="3">
        <f t="shared" si="55"/>
        <v>150</v>
      </c>
      <c r="AE17" s="3">
        <f t="shared" si="55"/>
        <v>150</v>
      </c>
      <c r="AF17" s="3">
        <f t="shared" si="55"/>
        <v>150</v>
      </c>
      <c r="AG17" s="3">
        <f t="shared" si="55"/>
        <v>150</v>
      </c>
      <c r="AH17" s="3">
        <f t="shared" si="55"/>
        <v>150</v>
      </c>
      <c r="AI17" s="3">
        <f t="shared" si="55"/>
        <v>150</v>
      </c>
      <c r="AJ17" s="3">
        <f t="shared" si="55"/>
        <v>150</v>
      </c>
      <c r="AK17" s="3">
        <f t="shared" si="55"/>
        <v>150</v>
      </c>
      <c r="AL17" s="3">
        <f t="shared" si="55"/>
        <v>150</v>
      </c>
      <c r="AM17" s="3">
        <f t="shared" si="55"/>
        <v>150</v>
      </c>
      <c r="AN17" s="3">
        <f t="shared" si="55"/>
        <v>150</v>
      </c>
      <c r="AO17" s="3">
        <f t="shared" si="55"/>
        <v>150</v>
      </c>
      <c r="AP17" s="3">
        <f t="shared" si="55"/>
        <v>150</v>
      </c>
      <c r="AQ17" s="3">
        <f t="shared" si="55"/>
        <v>150</v>
      </c>
      <c r="AR17" s="3">
        <f t="shared" si="55"/>
        <v>150</v>
      </c>
      <c r="AS17" s="3">
        <f t="shared" si="55"/>
        <v>150</v>
      </c>
      <c r="AT17" s="3">
        <f t="shared" si="55"/>
        <v>150</v>
      </c>
      <c r="AU17" s="3">
        <f t="shared" si="55"/>
        <v>150</v>
      </c>
      <c r="AV17" s="3">
        <f t="shared" si="55"/>
        <v>150</v>
      </c>
      <c r="AW17" s="3">
        <f t="shared" si="55"/>
        <v>150</v>
      </c>
      <c r="AX17" s="3">
        <f t="shared" si="55"/>
        <v>150</v>
      </c>
      <c r="AY17" s="3">
        <f t="shared" si="55"/>
        <v>150</v>
      </c>
      <c r="AZ17" s="3">
        <f t="shared" si="55"/>
        <v>150</v>
      </c>
      <c r="BA17" s="3">
        <f t="shared" si="55"/>
        <v>150</v>
      </c>
      <c r="BB17" s="3">
        <f t="shared" si="55"/>
        <v>150</v>
      </c>
      <c r="BC17" s="3">
        <f t="shared" si="55"/>
        <v>150</v>
      </c>
      <c r="BD17" s="3">
        <f t="shared" si="55"/>
        <v>150</v>
      </c>
      <c r="BE17" s="3">
        <f t="shared" si="55"/>
        <v>150</v>
      </c>
      <c r="BF17" s="3">
        <f t="shared" si="55"/>
        <v>150</v>
      </c>
      <c r="BG17" s="3">
        <f t="shared" si="55"/>
        <v>150</v>
      </c>
      <c r="BH17" s="3">
        <f t="shared" si="55"/>
        <v>150</v>
      </c>
      <c r="BI17" s="3">
        <f t="shared" si="55"/>
        <v>150</v>
      </c>
      <c r="BJ17" s="3"/>
      <c r="BK17" s="3"/>
      <c r="BL17" s="3"/>
      <c r="BM17" s="3"/>
      <c r="BN17" s="3"/>
      <c r="BO17" s="3"/>
    </row>
    <row r="18" spans="1:67" x14ac:dyDescent="0.2">
      <c r="A18" s="38" t="s">
        <v>281</v>
      </c>
      <c r="B18" s="38">
        <f t="shared" ref="B18:G18" si="56">B16*B17</f>
        <v>0</v>
      </c>
      <c r="C18" s="38">
        <f t="shared" si="56"/>
        <v>0</v>
      </c>
      <c r="D18" s="38">
        <f t="shared" si="56"/>
        <v>0</v>
      </c>
      <c r="E18" s="38">
        <f t="shared" si="56"/>
        <v>0</v>
      </c>
      <c r="F18" s="38">
        <f t="shared" si="56"/>
        <v>0</v>
      </c>
      <c r="G18" s="38">
        <f t="shared" si="56"/>
        <v>0</v>
      </c>
      <c r="H18" s="38">
        <f t="shared" ref="H18:M18" si="57">H16*H17</f>
        <v>0</v>
      </c>
      <c r="I18" s="38">
        <f t="shared" si="57"/>
        <v>0</v>
      </c>
      <c r="J18" s="38">
        <f t="shared" si="57"/>
        <v>0</v>
      </c>
      <c r="K18" s="38">
        <f t="shared" si="57"/>
        <v>0</v>
      </c>
      <c r="L18" s="38">
        <f t="shared" si="57"/>
        <v>0</v>
      </c>
      <c r="M18" s="38">
        <f t="shared" si="57"/>
        <v>0</v>
      </c>
      <c r="N18" s="38">
        <f t="shared" ref="N18:S18" si="58">N16*N17</f>
        <v>0</v>
      </c>
      <c r="O18" s="38">
        <f t="shared" si="58"/>
        <v>0</v>
      </c>
      <c r="P18" s="38">
        <f t="shared" si="58"/>
        <v>0</v>
      </c>
      <c r="Q18" s="38">
        <f t="shared" si="58"/>
        <v>0</v>
      </c>
      <c r="R18" s="38">
        <f t="shared" si="58"/>
        <v>0</v>
      </c>
      <c r="S18" s="38">
        <f t="shared" si="58"/>
        <v>0</v>
      </c>
      <c r="T18" s="38">
        <f t="shared" ref="T18:BI18" si="59">T16*T17</f>
        <v>3000</v>
      </c>
      <c r="U18" s="38">
        <f t="shared" si="59"/>
        <v>3900</v>
      </c>
      <c r="V18" s="38">
        <f t="shared" si="59"/>
        <v>4800</v>
      </c>
      <c r="W18" s="38">
        <f t="shared" si="59"/>
        <v>5700</v>
      </c>
      <c r="X18" s="38">
        <f t="shared" si="59"/>
        <v>6600</v>
      </c>
      <c r="Y18" s="38">
        <f t="shared" si="59"/>
        <v>7500</v>
      </c>
      <c r="Z18" s="38">
        <f t="shared" si="59"/>
        <v>7950</v>
      </c>
      <c r="AA18" s="38">
        <f t="shared" si="59"/>
        <v>8400</v>
      </c>
      <c r="AB18" s="38">
        <f t="shared" si="59"/>
        <v>8850</v>
      </c>
      <c r="AC18" s="38">
        <f t="shared" si="59"/>
        <v>9750</v>
      </c>
      <c r="AD18" s="38">
        <f t="shared" si="59"/>
        <v>10650</v>
      </c>
      <c r="AE18" s="38">
        <f t="shared" si="59"/>
        <v>11550</v>
      </c>
      <c r="AF18" s="38">
        <f t="shared" si="59"/>
        <v>12450</v>
      </c>
      <c r="AG18" s="38">
        <f t="shared" si="59"/>
        <v>13350</v>
      </c>
      <c r="AH18" s="38">
        <f t="shared" si="59"/>
        <v>14250</v>
      </c>
      <c r="AI18" s="38">
        <f t="shared" si="59"/>
        <v>15150</v>
      </c>
      <c r="AJ18" s="38">
        <f t="shared" si="59"/>
        <v>16050</v>
      </c>
      <c r="AK18" s="38">
        <f t="shared" si="59"/>
        <v>16950</v>
      </c>
      <c r="AL18" s="38">
        <f t="shared" si="59"/>
        <v>17850</v>
      </c>
      <c r="AM18" s="38">
        <f t="shared" si="59"/>
        <v>18750</v>
      </c>
      <c r="AN18" s="38">
        <f t="shared" si="59"/>
        <v>19650</v>
      </c>
      <c r="AO18" s="38">
        <f t="shared" si="59"/>
        <v>20550</v>
      </c>
      <c r="AP18" s="38">
        <f t="shared" si="59"/>
        <v>21450</v>
      </c>
      <c r="AQ18" s="38">
        <f t="shared" si="59"/>
        <v>22350</v>
      </c>
      <c r="AR18" s="38">
        <f t="shared" si="59"/>
        <v>23250</v>
      </c>
      <c r="AS18" s="38">
        <f t="shared" si="59"/>
        <v>24150</v>
      </c>
      <c r="AT18" s="38">
        <f t="shared" si="59"/>
        <v>25050</v>
      </c>
      <c r="AU18" s="38">
        <f t="shared" si="59"/>
        <v>25950</v>
      </c>
      <c r="AV18" s="38">
        <f t="shared" si="59"/>
        <v>26850</v>
      </c>
      <c r="AW18" s="38">
        <f t="shared" si="59"/>
        <v>27750</v>
      </c>
      <c r="AX18" s="38">
        <f t="shared" si="59"/>
        <v>28650</v>
      </c>
      <c r="AY18" s="38">
        <f t="shared" si="59"/>
        <v>29550</v>
      </c>
      <c r="AZ18" s="38">
        <f t="shared" si="59"/>
        <v>30450</v>
      </c>
      <c r="BA18" s="38">
        <f t="shared" si="59"/>
        <v>31350</v>
      </c>
      <c r="BB18" s="38">
        <f t="shared" si="59"/>
        <v>32250</v>
      </c>
      <c r="BC18" s="38">
        <f t="shared" si="59"/>
        <v>33150</v>
      </c>
      <c r="BD18" s="38">
        <f t="shared" si="59"/>
        <v>34050</v>
      </c>
      <c r="BE18" s="38">
        <f t="shared" si="59"/>
        <v>34950</v>
      </c>
      <c r="BF18" s="38">
        <f t="shared" si="59"/>
        <v>35850</v>
      </c>
      <c r="BG18" s="38">
        <f t="shared" si="59"/>
        <v>36750</v>
      </c>
      <c r="BH18" s="38">
        <f t="shared" si="59"/>
        <v>37650</v>
      </c>
      <c r="BI18" s="38">
        <f t="shared" si="59"/>
        <v>38550</v>
      </c>
      <c r="BJ18" s="38"/>
      <c r="BK18" s="38"/>
      <c r="BL18" s="38"/>
      <c r="BM18" s="38"/>
      <c r="BN18" s="38"/>
      <c r="BO18" s="38"/>
    </row>
    <row r="20" spans="1:67" x14ac:dyDescent="0.2">
      <c r="A20" s="1" t="s">
        <v>82</v>
      </c>
      <c r="B20" s="56">
        <f>B6+B12+B18</f>
        <v>0</v>
      </c>
      <c r="C20" s="56">
        <f t="shared" ref="C20:BI20" si="60">C6+C12+C18</f>
        <v>0</v>
      </c>
      <c r="D20" s="56">
        <f t="shared" si="60"/>
        <v>0</v>
      </c>
      <c r="E20" s="56">
        <f t="shared" si="60"/>
        <v>0</v>
      </c>
      <c r="F20" s="56">
        <f t="shared" si="60"/>
        <v>0</v>
      </c>
      <c r="G20" s="56">
        <f t="shared" si="60"/>
        <v>0</v>
      </c>
      <c r="H20" s="56">
        <f t="shared" si="60"/>
        <v>0</v>
      </c>
      <c r="I20" s="56">
        <f t="shared" si="60"/>
        <v>0</v>
      </c>
      <c r="J20" s="56">
        <f t="shared" si="60"/>
        <v>0</v>
      </c>
      <c r="K20" s="56">
        <f t="shared" si="60"/>
        <v>0</v>
      </c>
      <c r="L20" s="56">
        <f t="shared" si="60"/>
        <v>0</v>
      </c>
      <c r="M20" s="56">
        <f t="shared" si="60"/>
        <v>0</v>
      </c>
      <c r="N20" s="56">
        <f t="shared" si="60"/>
        <v>0</v>
      </c>
      <c r="O20" s="56">
        <f t="shared" si="60"/>
        <v>0</v>
      </c>
      <c r="P20" s="56">
        <f t="shared" si="60"/>
        <v>0</v>
      </c>
      <c r="Q20" s="56">
        <f t="shared" si="60"/>
        <v>0</v>
      </c>
      <c r="R20" s="56">
        <f t="shared" si="60"/>
        <v>0</v>
      </c>
      <c r="S20" s="56">
        <f t="shared" si="60"/>
        <v>0</v>
      </c>
      <c r="T20" s="56">
        <f t="shared" si="60"/>
        <v>4500</v>
      </c>
      <c r="U20" s="56">
        <f t="shared" si="60"/>
        <v>9975</v>
      </c>
      <c r="V20" s="56">
        <f t="shared" si="60"/>
        <v>13300</v>
      </c>
      <c r="W20" s="56">
        <f t="shared" si="60"/>
        <v>17450</v>
      </c>
      <c r="X20" s="56">
        <f t="shared" si="60"/>
        <v>20475</v>
      </c>
      <c r="Y20" s="56">
        <f t="shared" si="60"/>
        <v>23750</v>
      </c>
      <c r="Z20" s="56">
        <f t="shared" si="60"/>
        <v>26250</v>
      </c>
      <c r="AA20" s="56">
        <f t="shared" si="60"/>
        <v>28750</v>
      </c>
      <c r="AB20" s="56">
        <f t="shared" si="60"/>
        <v>31300</v>
      </c>
      <c r="AC20" s="56">
        <f t="shared" si="60"/>
        <v>35100</v>
      </c>
      <c r="AD20" s="56">
        <f t="shared" si="60"/>
        <v>38900</v>
      </c>
      <c r="AE20" s="56">
        <f t="shared" si="60"/>
        <v>42750</v>
      </c>
      <c r="AF20" s="56">
        <f t="shared" si="60"/>
        <v>46550</v>
      </c>
      <c r="AG20" s="56">
        <f t="shared" si="60"/>
        <v>50350</v>
      </c>
      <c r="AH20" s="56">
        <f t="shared" si="60"/>
        <v>54200</v>
      </c>
      <c r="AI20" s="56">
        <f t="shared" si="60"/>
        <v>58000</v>
      </c>
      <c r="AJ20" s="56">
        <f t="shared" si="60"/>
        <v>61800</v>
      </c>
      <c r="AK20" s="56">
        <f t="shared" si="60"/>
        <v>65650</v>
      </c>
      <c r="AL20" s="56">
        <f t="shared" si="60"/>
        <v>69450</v>
      </c>
      <c r="AM20" s="56">
        <f t="shared" si="60"/>
        <v>73250</v>
      </c>
      <c r="AN20" s="56">
        <f t="shared" si="60"/>
        <v>77100</v>
      </c>
      <c r="AO20" s="56">
        <f t="shared" si="60"/>
        <v>80900</v>
      </c>
      <c r="AP20" s="56">
        <f t="shared" si="60"/>
        <v>84700</v>
      </c>
      <c r="AQ20" s="56">
        <f t="shared" si="60"/>
        <v>88550</v>
      </c>
      <c r="AR20" s="56">
        <f t="shared" si="60"/>
        <v>92350</v>
      </c>
      <c r="AS20" s="56">
        <f t="shared" si="60"/>
        <v>96150</v>
      </c>
      <c r="AT20" s="56">
        <f t="shared" si="60"/>
        <v>100000</v>
      </c>
      <c r="AU20" s="56">
        <f t="shared" si="60"/>
        <v>103800</v>
      </c>
      <c r="AV20" s="56">
        <f t="shared" si="60"/>
        <v>107600</v>
      </c>
      <c r="AW20" s="56">
        <f t="shared" si="60"/>
        <v>111450</v>
      </c>
      <c r="AX20" s="56">
        <f t="shared" si="60"/>
        <v>115250</v>
      </c>
      <c r="AY20" s="56">
        <f t="shared" si="60"/>
        <v>119050</v>
      </c>
      <c r="AZ20" s="56">
        <f t="shared" si="60"/>
        <v>122900</v>
      </c>
      <c r="BA20" s="56">
        <f t="shared" si="60"/>
        <v>126700</v>
      </c>
      <c r="BB20" s="56">
        <f t="shared" si="60"/>
        <v>130500</v>
      </c>
      <c r="BC20" s="56">
        <f t="shared" si="60"/>
        <v>134350</v>
      </c>
      <c r="BD20" s="56">
        <f t="shared" si="60"/>
        <v>138150</v>
      </c>
      <c r="BE20" s="56">
        <f t="shared" si="60"/>
        <v>141950</v>
      </c>
      <c r="BF20" s="56">
        <f t="shared" si="60"/>
        <v>145800</v>
      </c>
      <c r="BG20" s="56">
        <f t="shared" si="60"/>
        <v>149600</v>
      </c>
      <c r="BH20" s="56">
        <f t="shared" si="60"/>
        <v>153400</v>
      </c>
      <c r="BI20" s="56">
        <f t="shared" si="60"/>
        <v>157250</v>
      </c>
      <c r="BJ20" s="56"/>
      <c r="BK20" s="56"/>
      <c r="BL20" s="56"/>
      <c r="BM20" s="56"/>
      <c r="BN20" s="56"/>
      <c r="BO20" s="56"/>
    </row>
    <row r="21" spans="1:67" ht="15.75" customHeight="1" x14ac:dyDescent="0.2">
      <c r="M21">
        <f>SUM(B20:M20)</f>
        <v>0</v>
      </c>
      <c r="S21" s="1"/>
      <c r="T21" s="1"/>
      <c r="U21" s="1"/>
      <c r="V21" s="1"/>
      <c r="W21" s="1"/>
      <c r="X21" s="1"/>
      <c r="Y21" s="1">
        <f>SUM(N20:Y20)</f>
        <v>89450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>
        <f>SUM(Z20:AK20)</f>
        <v>539600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>
        <f>SUM(AL20:AW20)</f>
        <v>1085300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>
        <f>SUM(AX20:BI20)</f>
        <v>1634900</v>
      </c>
      <c r="BJ21" s="1"/>
      <c r="BK21" s="1"/>
      <c r="BL21" s="1"/>
      <c r="BM21" s="1"/>
      <c r="BN21" s="1"/>
      <c r="BO21" s="1"/>
    </row>
    <row r="22" spans="1:67" ht="15.75" customHeight="1" x14ac:dyDescent="0.2"/>
    <row r="23" spans="1:67" ht="15.75" customHeight="1" x14ac:dyDescent="0.2"/>
    <row r="24" spans="1:67" ht="15.75" customHeight="1" x14ac:dyDescent="0.2"/>
    <row r="25" spans="1:67" ht="15.75" customHeight="1" x14ac:dyDescent="0.2"/>
    <row r="26" spans="1:67" ht="15.75" customHeight="1" x14ac:dyDescent="0.2"/>
    <row r="27" spans="1:67" ht="15.75" customHeight="1" x14ac:dyDescent="0.2"/>
    <row r="28" spans="1:67" ht="15.75" customHeight="1" x14ac:dyDescent="0.2"/>
    <row r="29" spans="1:67" ht="15.75" customHeight="1" x14ac:dyDescent="0.2"/>
    <row r="30" spans="1:67" ht="15.75" customHeight="1" x14ac:dyDescent="0.2"/>
    <row r="31" spans="1:67" ht="15.75" customHeight="1" x14ac:dyDescent="0.2"/>
    <row r="32" spans="1:6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5"/>
  <sheetViews>
    <sheetView workbookViewId="0">
      <pane xSplit="1" ySplit="8" topLeftCell="B37" activePane="bottomRight" state="frozen"/>
      <selection pane="topRight" activeCell="B1" sqref="B1"/>
      <selection pane="bottomLeft" activeCell="A3" sqref="A3"/>
      <selection pane="bottomRight" activeCell="I4" sqref="I4"/>
    </sheetView>
  </sheetViews>
  <sheetFormatPr baseColWidth="10" defaultColWidth="12.5" defaultRowHeight="15" customHeight="1" x14ac:dyDescent="0.2"/>
  <cols>
    <col min="1" max="1" width="36.5" customWidth="1"/>
    <col min="2" max="2" width="17.6640625" bestFit="1" customWidth="1"/>
    <col min="3" max="3" width="12.6640625" bestFit="1" customWidth="1"/>
    <col min="4" max="4" width="13.6640625" bestFit="1" customWidth="1"/>
    <col min="5" max="5" width="14.5" customWidth="1"/>
    <col min="6" max="7" width="13.6640625" bestFit="1" customWidth="1"/>
    <col min="8" max="8" width="14.5" customWidth="1"/>
    <col min="9" max="10" width="8.83203125" customWidth="1"/>
    <col min="11" max="11" width="14.5" customWidth="1"/>
    <col min="12" max="13" width="8.83203125" customWidth="1"/>
    <col min="14" max="14" width="14.5" customWidth="1"/>
    <col min="15" max="15" width="8.83203125" customWidth="1"/>
    <col min="16" max="16" width="14.83203125" customWidth="1"/>
    <col min="17" max="27" width="8.83203125" customWidth="1"/>
  </cols>
  <sheetData>
    <row r="1" spans="1:14" s="74" customFormat="1" ht="15" customHeight="1" thickBot="1" x14ac:dyDescent="0.25"/>
    <row r="2" spans="1:14" s="74" customFormat="1" x14ac:dyDescent="0.2">
      <c r="A2" s="71" t="s">
        <v>0</v>
      </c>
      <c r="B2" s="72" t="s">
        <v>1</v>
      </c>
      <c r="C2" s="72" t="s">
        <v>2</v>
      </c>
      <c r="D2" s="72" t="s">
        <v>3</v>
      </c>
      <c r="E2" s="72" t="s">
        <v>286</v>
      </c>
      <c r="F2" s="73" t="s">
        <v>5</v>
      </c>
      <c r="G2" s="69"/>
      <c r="H2" s="68"/>
      <c r="I2" s="69"/>
      <c r="J2" s="69"/>
      <c r="K2" s="68"/>
      <c r="L2" s="69"/>
      <c r="M2" s="69"/>
      <c r="N2" s="68"/>
    </row>
    <row r="3" spans="1:14" x14ac:dyDescent="0.2">
      <c r="A3" s="67"/>
      <c r="B3" s="68"/>
      <c r="C3" s="69"/>
      <c r="D3" s="69"/>
      <c r="E3" s="68"/>
      <c r="F3" s="70"/>
      <c r="G3" s="16"/>
      <c r="H3" s="2"/>
      <c r="I3" s="16"/>
      <c r="J3" s="16"/>
      <c r="K3" s="2"/>
      <c r="L3" s="16"/>
      <c r="M3" s="16"/>
      <c r="N3" s="2"/>
    </row>
    <row r="4" spans="1:14" x14ac:dyDescent="0.2">
      <c r="A4" s="78" t="s">
        <v>231</v>
      </c>
      <c r="B4" s="75">
        <f>B31</f>
        <v>4405989.830960135</v>
      </c>
      <c r="C4" s="75">
        <f>E31</f>
        <v>9821565.6768102646</v>
      </c>
      <c r="D4" s="75">
        <f>H31</f>
        <v>16774187.816842625</v>
      </c>
      <c r="E4" s="75">
        <f>K31</f>
        <v>25513454.510165058</v>
      </c>
      <c r="F4" s="76">
        <f>N31</f>
        <v>35710821.867192768</v>
      </c>
      <c r="G4" s="16"/>
      <c r="H4" s="2"/>
      <c r="I4" s="16"/>
      <c r="J4" s="16"/>
      <c r="K4" s="2"/>
      <c r="L4" s="16"/>
      <c r="M4" s="16"/>
      <c r="N4" s="2"/>
    </row>
    <row r="5" spans="1:14" x14ac:dyDescent="0.2">
      <c r="A5" s="78" t="s">
        <v>75</v>
      </c>
      <c r="B5" s="75">
        <f>B84</f>
        <v>5578455.0842961501</v>
      </c>
      <c r="C5" s="75">
        <f>E84</f>
        <v>8917872.1324438713</v>
      </c>
      <c r="D5" s="75">
        <f>H84</f>
        <v>12802354.364550933</v>
      </c>
      <c r="E5" s="75">
        <f>K84</f>
        <v>16483610.572093714</v>
      </c>
      <c r="F5" s="76">
        <f>N84</f>
        <v>21486516.254615061</v>
      </c>
      <c r="G5" s="77"/>
      <c r="H5" s="2"/>
      <c r="I5" s="16"/>
      <c r="J5" s="16"/>
      <c r="K5" s="2"/>
      <c r="L5" s="16"/>
      <c r="M5" s="16"/>
      <c r="N5" s="2"/>
    </row>
    <row r="6" spans="1:14" s="74" customFormat="1" ht="16" thickBot="1" x14ac:dyDescent="0.25">
      <c r="A6" s="79" t="s">
        <v>76</v>
      </c>
      <c r="B6" s="80">
        <f>B86</f>
        <v>-1172465.2533360152</v>
      </c>
      <c r="C6" s="80">
        <f>E86</f>
        <v>903693.54436639324</v>
      </c>
      <c r="D6" s="80">
        <f>H86</f>
        <v>3971833.4522916917</v>
      </c>
      <c r="E6" s="80">
        <f>K86</f>
        <v>9029843.938071344</v>
      </c>
      <c r="F6" s="81">
        <f>N86</f>
        <v>14224305.612577707</v>
      </c>
    </row>
    <row r="7" spans="1:14" x14ac:dyDescent="0.2">
      <c r="A7" s="1"/>
      <c r="B7" s="2"/>
      <c r="C7" s="16"/>
      <c r="D7" s="16"/>
      <c r="E7" s="2"/>
      <c r="F7" s="16"/>
      <c r="G7" s="16"/>
      <c r="H7" s="2"/>
      <c r="I7" s="16"/>
      <c r="J7" s="16"/>
      <c r="K7" s="2"/>
      <c r="L7" s="16"/>
      <c r="M7" s="16"/>
      <c r="N7" s="2"/>
    </row>
    <row r="8" spans="1:14" x14ac:dyDescent="0.2">
      <c r="B8" s="2" t="s">
        <v>1</v>
      </c>
      <c r="C8" s="16"/>
      <c r="D8" s="16"/>
      <c r="E8" s="2" t="s">
        <v>2</v>
      </c>
      <c r="F8" s="16"/>
      <c r="G8" s="16"/>
      <c r="H8" s="2" t="s">
        <v>3</v>
      </c>
      <c r="I8" s="16"/>
      <c r="J8" s="16"/>
      <c r="K8" s="2" t="s">
        <v>4</v>
      </c>
      <c r="L8" s="16"/>
      <c r="M8" s="16"/>
      <c r="N8" s="2" t="s">
        <v>5</v>
      </c>
    </row>
    <row r="10" spans="1:14" x14ac:dyDescent="0.2">
      <c r="A10" s="50" t="s">
        <v>6</v>
      </c>
      <c r="B10" s="51">
        <f>SUM(B11:B14)</f>
        <v>362508337.74893332</v>
      </c>
      <c r="C10" s="52"/>
      <c r="D10" s="52"/>
      <c r="E10" s="51">
        <f>SUM(E11:E14)</f>
        <v>1425479431.8181818</v>
      </c>
      <c r="F10" s="52"/>
      <c r="G10" s="52"/>
      <c r="H10" s="51">
        <f>SUM(H11:H14)</f>
        <v>2897324622.8155837</v>
      </c>
      <c r="I10" s="52"/>
      <c r="J10" s="52"/>
      <c r="K10" s="51">
        <f>SUM(K11:K14)</f>
        <v>4788484748.8935566</v>
      </c>
      <c r="L10" s="52"/>
      <c r="M10" s="52"/>
      <c r="N10" s="51">
        <f>SUM(N11:N14)</f>
        <v>7380247243.8714266</v>
      </c>
    </row>
    <row r="11" spans="1:14" x14ac:dyDescent="0.2">
      <c r="A11" s="18" t="s">
        <v>7</v>
      </c>
      <c r="B11" s="19">
        <f>SUM('Revenue Metrics'!B35:M35)</f>
        <v>32550000</v>
      </c>
      <c r="C11" s="20"/>
      <c r="D11" s="20"/>
      <c r="E11" s="19">
        <f>SUM('Revenue Metrics'!N35:Y35)</f>
        <v>168420000</v>
      </c>
      <c r="F11" s="19"/>
      <c r="G11" s="19"/>
      <c r="H11" s="19">
        <f>SUM('Revenue Metrics'!Z35:AK35)</f>
        <v>274260000</v>
      </c>
      <c r="I11" s="19"/>
      <c r="J11" s="19"/>
      <c r="K11" s="19">
        <f>SUM('Revenue Metrics'!AL35:AW35)</f>
        <v>322560000</v>
      </c>
      <c r="L11" s="19"/>
      <c r="M11" s="19"/>
      <c r="N11" s="19">
        <f>SUM('Revenue Metrics'!AX35:BI35)</f>
        <v>366240000</v>
      </c>
    </row>
    <row r="12" spans="1:14" x14ac:dyDescent="0.2">
      <c r="A12" s="18" t="s">
        <v>8</v>
      </c>
      <c r="B12" s="19">
        <f>SUM('Revenue Metrics'!B36:M36)</f>
        <v>77875004.415599972</v>
      </c>
      <c r="C12" s="20"/>
      <c r="D12" s="20"/>
      <c r="E12" s="19">
        <f>SUM('Revenue Metrics'!N36:Y36)</f>
        <v>107059431.81818177</v>
      </c>
      <c r="F12" s="19"/>
      <c r="G12" s="19"/>
      <c r="H12" s="19">
        <f>SUM('Revenue Metrics'!Z36:AK36)</f>
        <v>273064622.81558383</v>
      </c>
      <c r="I12" s="19"/>
      <c r="J12" s="19"/>
      <c r="K12" s="19">
        <f>SUM('Revenue Metrics'!AL36:AW36)</f>
        <v>590924748.89355457</v>
      </c>
      <c r="L12" s="19"/>
      <c r="M12" s="19"/>
      <c r="N12" s="19">
        <f>SUM('Revenue Metrics'!AX36:BI36)</f>
        <v>1014007243.8714255</v>
      </c>
    </row>
    <row r="13" spans="1:14" x14ac:dyDescent="0.2">
      <c r="A13" s="18" t="s">
        <v>9</v>
      </c>
      <c r="B13" s="19">
        <f>'WiseRisk Contracts'!M11</f>
        <v>252083333.33333337</v>
      </c>
      <c r="C13" s="20"/>
      <c r="D13" s="20"/>
      <c r="E13" s="19">
        <f>'WiseRisk Contracts'!Y11</f>
        <v>1150000000</v>
      </c>
      <c r="F13" s="20"/>
      <c r="G13" s="20"/>
      <c r="H13" s="19">
        <f>'WiseRisk Contracts'!AK11</f>
        <v>2350000000</v>
      </c>
      <c r="I13" s="20"/>
      <c r="J13" s="20"/>
      <c r="K13" s="19">
        <f>'WiseRisk Contracts'!AW11</f>
        <v>3875000000.0000019</v>
      </c>
      <c r="L13" s="20"/>
      <c r="M13" s="20"/>
      <c r="N13" s="19">
        <f>'WiseRisk Contracts'!BI11</f>
        <v>6000000000.000001</v>
      </c>
    </row>
    <row r="14" spans="1:14" x14ac:dyDescent="0.2">
      <c r="A14" s="18"/>
      <c r="B14" s="19"/>
      <c r="C14" s="20"/>
      <c r="D14" s="20"/>
      <c r="E14" s="19"/>
      <c r="F14" s="20"/>
      <c r="G14" s="20"/>
      <c r="H14" s="19"/>
      <c r="I14" s="20"/>
      <c r="J14" s="20"/>
      <c r="K14" s="19"/>
      <c r="L14" s="20"/>
      <c r="M14" s="20"/>
      <c r="N14" s="19"/>
    </row>
    <row r="15" spans="1:14" x14ac:dyDescent="0.2">
      <c r="A15" s="50" t="s">
        <v>10</v>
      </c>
      <c r="B15" s="51">
        <f>SUM(B16:B18)</f>
        <v>254583522.5798592</v>
      </c>
      <c r="C15" s="52"/>
      <c r="D15" s="52"/>
      <c r="E15" s="51">
        <f>SUM(E16:E18)</f>
        <v>266216536.04385599</v>
      </c>
      <c r="F15" s="52"/>
      <c r="G15" s="52"/>
      <c r="H15" s="51">
        <f>SUM(H16:H18)</f>
        <v>268900912.57542717</v>
      </c>
      <c r="I15" s="52"/>
      <c r="J15" s="52"/>
      <c r="K15" s="51">
        <f>SUM(K16:K18)</f>
        <v>270599944.88256955</v>
      </c>
      <c r="L15" s="52"/>
      <c r="M15" s="52"/>
      <c r="N15" s="51">
        <f>SUM(N16:N18)</f>
        <v>274679899.30356479</v>
      </c>
    </row>
    <row r="16" spans="1:14" x14ac:dyDescent="0.2">
      <c r="A16" s="18" t="s">
        <v>11</v>
      </c>
      <c r="B16" s="19">
        <f>SUM('Revenue Metrics'!B37:M37)</f>
        <v>27717480</v>
      </c>
      <c r="C16" s="20"/>
      <c r="D16" s="20"/>
      <c r="E16" s="19">
        <f>SUM('Revenue Metrics'!N37:Y37)</f>
        <v>32608800</v>
      </c>
      <c r="F16" s="19"/>
      <c r="G16" s="19"/>
      <c r="H16" s="19">
        <f>SUM('Revenue Metrics'!Z37:AK37)</f>
        <v>37907730</v>
      </c>
      <c r="I16" s="19"/>
      <c r="J16" s="19"/>
      <c r="K16" s="19">
        <f>SUM('Revenue Metrics'!AL37:AW37)</f>
        <v>37907730</v>
      </c>
      <c r="L16" s="19"/>
      <c r="M16" s="19"/>
      <c r="N16" s="19">
        <f>SUM('Revenue Metrics'!AX37:BI37)</f>
        <v>37907730</v>
      </c>
    </row>
    <row r="17" spans="1:14" x14ac:dyDescent="0.2">
      <c r="A17" s="18" t="s">
        <v>12</v>
      </c>
      <c r="B17" s="19">
        <f>SUM('Revenue Metrics'!B38:M38)</f>
        <v>82866042.579859182</v>
      </c>
      <c r="C17" s="20"/>
      <c r="D17" s="20"/>
      <c r="E17" s="19">
        <f>SUM('Revenue Metrics'!N38:Y38)</f>
        <v>89607736.043855995</v>
      </c>
      <c r="F17" s="19"/>
      <c r="G17" s="19"/>
      <c r="H17" s="19">
        <f>SUM('Revenue Metrics'!Z38:AK38)</f>
        <v>91793182.575427175</v>
      </c>
      <c r="I17" s="19"/>
      <c r="J17" s="19"/>
      <c r="K17" s="19">
        <f>SUM('Revenue Metrics'!AL38:AW38)</f>
        <v>101172214.88256958</v>
      </c>
      <c r="L17" s="19"/>
      <c r="M17" s="19"/>
      <c r="N17" s="19">
        <f>SUM('Revenue Metrics'!AX38:BI38)</f>
        <v>112932169.30356479</v>
      </c>
    </row>
    <row r="18" spans="1:14" x14ac:dyDescent="0.2">
      <c r="A18" s="18" t="s">
        <v>13</v>
      </c>
      <c r="B18" s="19">
        <f>SUM('Revenue Metrics'!B39:M39)</f>
        <v>144000000</v>
      </c>
      <c r="C18" s="20"/>
      <c r="D18" s="20"/>
      <c r="E18" s="19">
        <f>SUM('Revenue Metrics'!N39:Y39)</f>
        <v>144000000</v>
      </c>
      <c r="F18" s="19"/>
      <c r="G18" s="19"/>
      <c r="H18" s="19">
        <f>SUM('Revenue Metrics'!Z39:AK39)</f>
        <v>139200000</v>
      </c>
      <c r="I18" s="19"/>
      <c r="J18" s="19"/>
      <c r="K18" s="19">
        <f>SUM('Revenue Metrics'!AL39:AW39)</f>
        <v>131520000</v>
      </c>
      <c r="L18" s="19"/>
      <c r="M18" s="19"/>
      <c r="N18" s="19">
        <f>SUM('Revenue Metrics'!AX39:BI39)</f>
        <v>123840000</v>
      </c>
    </row>
    <row r="19" spans="1:14" x14ac:dyDescent="0.2">
      <c r="A19" s="21" t="s">
        <v>14</v>
      </c>
      <c r="B19" s="22">
        <f>B10+B15</f>
        <v>617091860.32879257</v>
      </c>
      <c r="C19" s="23"/>
      <c r="D19" s="23"/>
      <c r="E19" s="22">
        <f>E10+E15</f>
        <v>1691695967.8620377</v>
      </c>
      <c r="F19" s="23"/>
      <c r="G19" s="23"/>
      <c r="H19" s="22">
        <f>H10+H15</f>
        <v>3166225535.3910108</v>
      </c>
      <c r="I19" s="23"/>
      <c r="J19" s="23"/>
      <c r="K19" s="22">
        <f>K10+K15</f>
        <v>5059084693.7761259</v>
      </c>
      <c r="L19" s="23"/>
      <c r="M19" s="23"/>
      <c r="N19" s="22">
        <f>N10+N15</f>
        <v>7654927143.1749916</v>
      </c>
    </row>
    <row r="20" spans="1:14" x14ac:dyDescent="0.2">
      <c r="B20" s="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53" t="s">
        <v>15</v>
      </c>
      <c r="B21" s="54">
        <f>SUM(B22:B26)</f>
        <v>1671229.1953680667</v>
      </c>
      <c r="C21" s="55"/>
      <c r="D21" s="55"/>
      <c r="E21" s="54">
        <f>SUM(E22:E26)</f>
        <v>6745376.875</v>
      </c>
      <c r="F21" s="55"/>
      <c r="G21" s="55"/>
      <c r="H21" s="54">
        <f>SUM(H22:H26)</f>
        <v>13663002.235937499</v>
      </c>
      <c r="I21" s="55"/>
      <c r="J21" s="55"/>
      <c r="K21" s="54">
        <f>SUM(K22:K26)</f>
        <v>22374298.995574225</v>
      </c>
      <c r="L21" s="55"/>
      <c r="M21" s="55"/>
      <c r="N21" s="54">
        <f>SUM(N22:N26)</f>
        <v>32515125.353549991</v>
      </c>
    </row>
    <row r="22" spans="1:14" x14ac:dyDescent="0.2">
      <c r="A22" s="24" t="s">
        <v>16</v>
      </c>
      <c r="B22" s="25">
        <f>SUM('Revenue Metrics'!B46:M46)</f>
        <v>162750</v>
      </c>
      <c r="C22" s="26"/>
      <c r="D22" s="26"/>
      <c r="E22" s="25">
        <f>SUM('Revenue Metrics'!N46:Y46)</f>
        <v>842100</v>
      </c>
      <c r="F22" s="26"/>
      <c r="G22" s="26"/>
      <c r="H22" s="25">
        <f>SUM('Revenue Metrics'!Z46:AK46)</f>
        <v>1371300</v>
      </c>
      <c r="I22" s="26"/>
      <c r="J22" s="26"/>
      <c r="K22" s="25">
        <f>SUM('Revenue Metrics'!AL46:AW46)</f>
        <v>1612800</v>
      </c>
      <c r="L22" s="26"/>
      <c r="M22" s="26"/>
      <c r="N22" s="25">
        <f>SUM('Revenue Metrics'!AX46:BI46)</f>
        <v>1831200</v>
      </c>
    </row>
    <row r="23" spans="1:14" x14ac:dyDescent="0.2">
      <c r="A23" s="24" t="s">
        <v>17</v>
      </c>
      <c r="B23" s="25">
        <f>SUM('Revenue Metrics'!B47:M47)</f>
        <v>506187.52870139986</v>
      </c>
      <c r="C23" s="26"/>
      <c r="D23" s="26"/>
      <c r="E23" s="25">
        <f>SUM('Revenue Metrics'!N47:Y47)</f>
        <v>588826.875</v>
      </c>
      <c r="F23" s="26"/>
      <c r="G23" s="26"/>
      <c r="H23" s="25">
        <f>SUM('Revenue Metrics'!Z47:AK47)</f>
        <v>1277102.2359374997</v>
      </c>
      <c r="I23" s="26"/>
      <c r="J23" s="26"/>
      <c r="K23" s="25">
        <f>SUM('Revenue Metrics'!AL47:AW47)</f>
        <v>2363698.9955742187</v>
      </c>
      <c r="L23" s="26"/>
      <c r="M23" s="26"/>
      <c r="N23" s="25">
        <f>SUM('Revenue Metrics'!AX47:BI47)</f>
        <v>3549025.3535499903</v>
      </c>
    </row>
    <row r="24" spans="1:14" x14ac:dyDescent="0.2">
      <c r="A24" s="24" t="s">
        <v>18</v>
      </c>
      <c r="B24" s="25">
        <f>SUM('Revenue Metrics'!B53:M53)</f>
        <v>0</v>
      </c>
      <c r="C24" s="26"/>
      <c r="D24" s="26"/>
      <c r="E24" s="25">
        <f>SUM('Revenue Metrics'!N53:Y53)</f>
        <v>89450</v>
      </c>
      <c r="F24" s="26"/>
      <c r="G24" s="26"/>
      <c r="H24" s="25">
        <f>SUM('Revenue Metrics'!Z53:AK53)</f>
        <v>539600</v>
      </c>
      <c r="I24" s="26"/>
      <c r="J24" s="26"/>
      <c r="K24" s="25">
        <f>SUM('Revenue Metrics'!AL53:AW53)</f>
        <v>1085300</v>
      </c>
      <c r="L24" s="26"/>
      <c r="M24" s="26"/>
      <c r="N24" s="25">
        <f>SUM('Revenue Metrics'!AX53:BI53)</f>
        <v>1634900</v>
      </c>
    </row>
    <row r="25" spans="1:14" x14ac:dyDescent="0.2">
      <c r="A25" s="24" t="s">
        <v>19</v>
      </c>
      <c r="B25" s="25">
        <f>B13*0.35%</f>
        <v>882291.66666666674</v>
      </c>
      <c r="C25" s="26"/>
      <c r="D25" s="26"/>
      <c r="E25" s="25">
        <f>E13*0.35%</f>
        <v>4024999.9999999995</v>
      </c>
      <c r="F25" s="26"/>
      <c r="G25" s="26"/>
      <c r="H25" s="25">
        <f>H13*0.35%</f>
        <v>8224999.9999999991</v>
      </c>
      <c r="I25" s="26"/>
      <c r="J25" s="26"/>
      <c r="K25" s="25">
        <f>K13*0.35%</f>
        <v>13562500.000000006</v>
      </c>
      <c r="L25" s="26"/>
      <c r="M25" s="26"/>
      <c r="N25" s="25">
        <f>N13*0.35%</f>
        <v>21000000</v>
      </c>
    </row>
    <row r="26" spans="1:14" x14ac:dyDescent="0.2">
      <c r="A26" s="24" t="s">
        <v>20</v>
      </c>
      <c r="B26" s="25">
        <f>80000000*0.15%</f>
        <v>120000</v>
      </c>
      <c r="C26" s="26"/>
      <c r="D26" s="26"/>
      <c r="E26" s="25">
        <f>800000000*0.15%</f>
        <v>1200000</v>
      </c>
      <c r="F26" s="26"/>
      <c r="G26" s="26"/>
      <c r="H26" s="25">
        <f>1500000000*0.15%</f>
        <v>2250000</v>
      </c>
      <c r="I26" s="26"/>
      <c r="J26" s="26"/>
      <c r="K26" s="25">
        <f>2500000000*0.15%</f>
        <v>3750000</v>
      </c>
      <c r="L26" s="26"/>
      <c r="M26" s="26"/>
      <c r="N26" s="25">
        <f>3000000000*0.15%</f>
        <v>4500000</v>
      </c>
    </row>
    <row r="27" spans="1:14" ht="15.75" customHeight="1" x14ac:dyDescent="0.2">
      <c r="A27" s="53" t="s">
        <v>21</v>
      </c>
      <c r="B27" s="54">
        <f>SUM(B28:B30)</f>
        <v>2734760.6355920685</v>
      </c>
      <c r="C27" s="55"/>
      <c r="D27" s="55"/>
      <c r="E27" s="54">
        <f>SUM(E28:E30)</f>
        <v>3076188.8018102637</v>
      </c>
      <c r="F27" s="55"/>
      <c r="G27" s="55"/>
      <c r="H27" s="54">
        <f>SUM(H28:H30)</f>
        <v>3111185.5809051264</v>
      </c>
      <c r="I27" s="55"/>
      <c r="J27" s="55"/>
      <c r="K27" s="54">
        <f>SUM(K28:K30)</f>
        <v>3139155.5145908352</v>
      </c>
      <c r="L27" s="55"/>
      <c r="M27" s="55"/>
      <c r="N27" s="54">
        <f>SUM(N28:N30)</f>
        <v>3195696.5136427777</v>
      </c>
    </row>
    <row r="28" spans="1:14" ht="15.75" customHeight="1" x14ac:dyDescent="0.2">
      <c r="A28" s="24" t="s">
        <v>22</v>
      </c>
      <c r="B28" s="25">
        <f>SUM('Revenue Metrics'!B48:M48)</f>
        <v>236984.45399999997</v>
      </c>
      <c r="C28" s="26"/>
      <c r="D28" s="26"/>
      <c r="E28" s="25">
        <f>SUM('Revenue Metrics'!N48:Y48)</f>
        <v>285503.63099999999</v>
      </c>
      <c r="F28" s="26"/>
      <c r="G28" s="26"/>
      <c r="H28" s="25">
        <f>SUM('Revenue Metrics'!Z48:AK48)</f>
        <v>339267.38999999996</v>
      </c>
      <c r="I28" s="26"/>
      <c r="J28" s="26"/>
      <c r="K28" s="25">
        <f>SUM('Revenue Metrics'!AL48:AW48)</f>
        <v>346848.93599999999</v>
      </c>
      <c r="L28" s="26"/>
      <c r="M28" s="25"/>
      <c r="N28" s="25">
        <f>SUM('Revenue Metrics'!AX48:BI48)</f>
        <v>354430.48199999996</v>
      </c>
    </row>
    <row r="29" spans="1:14" ht="15.75" customHeight="1" x14ac:dyDescent="0.2">
      <c r="A29" s="24" t="s">
        <v>23</v>
      </c>
      <c r="B29" s="25">
        <f>SUM('Revenue Metrics'!B49:M49)</f>
        <v>913222.33543822286</v>
      </c>
      <c r="C29" s="26"/>
      <c r="D29" s="26"/>
      <c r="E29" s="25">
        <f>SUM('Revenue Metrics'!N49:Y49)</f>
        <v>1070439.0169641096</v>
      </c>
      <c r="F29" s="26"/>
      <c r="G29" s="26"/>
      <c r="H29" s="25">
        <f>SUM('Revenue Metrics'!Z49:AK49)</f>
        <v>1101518.1909051263</v>
      </c>
      <c r="I29" s="26"/>
      <c r="J29" s="26"/>
      <c r="K29" s="25">
        <f>SUM('Revenue Metrics'!AL49:AW49)</f>
        <v>1214066.578590835</v>
      </c>
      <c r="L29" s="26"/>
      <c r="M29" s="25"/>
      <c r="N29" s="25">
        <f>SUM('Revenue Metrics'!AX49:BI49)</f>
        <v>1355186.0316427778</v>
      </c>
    </row>
    <row r="30" spans="1:14" ht="15.75" customHeight="1" x14ac:dyDescent="0.2">
      <c r="A30" s="24" t="s">
        <v>24</v>
      </c>
      <c r="B30" s="25">
        <f>SUM('Revenue Metrics'!B50:M50)</f>
        <v>1584553.846153846</v>
      </c>
      <c r="C30" s="26"/>
      <c r="D30" s="26"/>
      <c r="E30" s="25">
        <f>SUM('Revenue Metrics'!N50:Y50)</f>
        <v>1720246.153846154</v>
      </c>
      <c r="F30" s="26"/>
      <c r="G30" s="26"/>
      <c r="H30" s="25">
        <f>SUM('Revenue Metrics'!Z50:AK50)</f>
        <v>1670400</v>
      </c>
      <c r="I30" s="26"/>
      <c r="J30" s="26"/>
      <c r="K30" s="25">
        <f>SUM('Revenue Metrics'!AL50:AW50)</f>
        <v>1578240</v>
      </c>
      <c r="L30" s="26"/>
      <c r="M30" s="25"/>
      <c r="N30" s="25">
        <f>SUM('Revenue Metrics'!AX50:BI50)</f>
        <v>1486080</v>
      </c>
    </row>
    <row r="31" spans="1:14" ht="15.75" customHeight="1" x14ac:dyDescent="0.2">
      <c r="A31" s="27" t="s">
        <v>25</v>
      </c>
      <c r="B31" s="28">
        <f>B21+B27</f>
        <v>4405989.830960135</v>
      </c>
      <c r="C31" s="29"/>
      <c r="D31" s="29"/>
      <c r="E31" s="28">
        <f>E21+E27</f>
        <v>9821565.6768102646</v>
      </c>
      <c r="F31" s="29"/>
      <c r="G31" s="29"/>
      <c r="H31" s="28">
        <f>H21+H27</f>
        <v>16774187.816842625</v>
      </c>
      <c r="I31" s="29"/>
      <c r="J31" s="29"/>
      <c r="K31" s="28">
        <f>K21+K27</f>
        <v>25513454.510165058</v>
      </c>
      <c r="L31" s="29"/>
      <c r="M31" s="29"/>
      <c r="N31" s="28">
        <f>N21+N27</f>
        <v>35710821.867192768</v>
      </c>
    </row>
    <row r="32" spans="1:14" ht="15.75" customHeight="1" x14ac:dyDescent="0.2"/>
    <row r="33" spans="1:15" ht="15.75" customHeight="1" x14ac:dyDescent="0.2">
      <c r="A33" s="3" t="s">
        <v>26</v>
      </c>
      <c r="B33" s="30">
        <v>0.1</v>
      </c>
      <c r="C33" s="30"/>
      <c r="D33" s="30"/>
      <c r="E33" s="30">
        <v>0.15</v>
      </c>
      <c r="F33" s="30"/>
      <c r="G33" s="30"/>
      <c r="H33" s="30">
        <v>0.2</v>
      </c>
      <c r="I33" s="30"/>
      <c r="J33" s="30"/>
      <c r="K33" s="30">
        <v>0.22500000000000001</v>
      </c>
      <c r="L33" s="30"/>
      <c r="M33" s="30"/>
      <c r="N33" s="30">
        <v>0.25</v>
      </c>
    </row>
    <row r="34" spans="1:15" ht="15.75" customHeight="1" x14ac:dyDescent="0.2">
      <c r="A34" s="3" t="s">
        <v>27</v>
      </c>
      <c r="B34" s="30">
        <v>0.1</v>
      </c>
      <c r="C34" s="30"/>
      <c r="D34" s="30"/>
      <c r="E34" s="30">
        <v>0.1</v>
      </c>
      <c r="F34" s="30"/>
      <c r="G34" s="30"/>
      <c r="H34" s="30">
        <v>0.1</v>
      </c>
      <c r="I34" s="30"/>
      <c r="J34" s="30"/>
      <c r="K34" s="30">
        <v>0.1</v>
      </c>
      <c r="L34" s="30"/>
      <c r="M34" s="30"/>
      <c r="N34" s="30">
        <v>0.1</v>
      </c>
    </row>
    <row r="35" spans="1:15" ht="15.75" customHeight="1" x14ac:dyDescent="0.2">
      <c r="A35" s="3" t="s">
        <v>28</v>
      </c>
      <c r="B35" s="4">
        <f>(B31-B24)*B33</f>
        <v>440598.98309601354</v>
      </c>
      <c r="C35" s="4"/>
      <c r="D35" s="4"/>
      <c r="E35" s="4">
        <f>(E31-E24)*E33</f>
        <v>1459817.3515215397</v>
      </c>
      <c r="F35" s="4"/>
      <c r="G35" s="4"/>
      <c r="H35" s="4">
        <f>(H31-H24)*H33</f>
        <v>3246917.5633685254</v>
      </c>
      <c r="I35" s="4"/>
      <c r="J35" s="4"/>
      <c r="K35" s="4">
        <f>(K31-K24)*K33</f>
        <v>5496334.7647871384</v>
      </c>
      <c r="L35" s="4"/>
      <c r="M35" s="4"/>
      <c r="N35" s="4">
        <f>(N31-N24)*N33</f>
        <v>8518980.4667981919</v>
      </c>
    </row>
    <row r="36" spans="1:15" ht="15.75" customHeight="1" x14ac:dyDescent="0.2">
      <c r="A36" s="3" t="s">
        <v>29</v>
      </c>
      <c r="B36" s="4">
        <f>B91</f>
        <v>221837.53846153847</v>
      </c>
      <c r="E36" s="4">
        <f>E91</f>
        <v>240834.46153846159</v>
      </c>
      <c r="H36" s="4">
        <f>H91</f>
        <v>233856.00000000003</v>
      </c>
      <c r="K36" s="4">
        <f>K91</f>
        <v>220953.60000000003</v>
      </c>
      <c r="N36" s="4">
        <f>N91</f>
        <v>208051.20000000001</v>
      </c>
    </row>
    <row r="37" spans="1:15" ht="15.75" customHeight="1" x14ac:dyDescent="0.2">
      <c r="A37" s="3" t="s">
        <v>30</v>
      </c>
      <c r="B37" s="4">
        <f>B94</f>
        <v>441358.15384615376</v>
      </c>
      <c r="E37" s="4">
        <f>E94</f>
        <v>499705.84615384624</v>
      </c>
      <c r="H37" s="4">
        <f>H94</f>
        <v>478272</v>
      </c>
      <c r="K37" s="4">
        <v>0</v>
      </c>
      <c r="N37" s="4">
        <v>0</v>
      </c>
    </row>
    <row r="38" spans="1:15" ht="15.75" customHeight="1" x14ac:dyDescent="0.2">
      <c r="A38" s="3" t="s">
        <v>31</v>
      </c>
      <c r="B38" s="4">
        <f>B24*35%</f>
        <v>0</v>
      </c>
      <c r="E38" s="4">
        <f>E24*35%</f>
        <v>31307.499999999996</v>
      </c>
      <c r="H38" s="4">
        <f>H24*35%</f>
        <v>188860</v>
      </c>
      <c r="K38" s="4">
        <f>K24*35%</f>
        <v>379855</v>
      </c>
      <c r="N38" s="4">
        <f>N24*35%</f>
        <v>572215</v>
      </c>
    </row>
    <row r="39" spans="1:15" ht="15.75" customHeight="1" x14ac:dyDescent="0.2">
      <c r="A39" s="3" t="s">
        <v>32</v>
      </c>
      <c r="B39" s="4">
        <f>B31*B34</f>
        <v>440598.98309601354</v>
      </c>
      <c r="E39" s="4">
        <f>E31*E34</f>
        <v>982156.56768102653</v>
      </c>
      <c r="H39" s="4">
        <f>H31*H34</f>
        <v>1677418.7816842627</v>
      </c>
      <c r="K39" s="4">
        <f>K31*K34</f>
        <v>2551345.4510165062</v>
      </c>
      <c r="N39" s="4">
        <f>N31*N34</f>
        <v>3571082.1867192769</v>
      </c>
    </row>
    <row r="40" spans="1:15" ht="15.75" customHeight="1" x14ac:dyDescent="0.2">
      <c r="A40" s="31" t="s">
        <v>33</v>
      </c>
      <c r="B40" s="7"/>
      <c r="C40" s="31"/>
      <c r="D40" s="31"/>
      <c r="E40" s="7"/>
      <c r="F40" s="31"/>
      <c r="G40" s="31"/>
      <c r="H40" s="7"/>
      <c r="I40" s="31"/>
      <c r="J40" s="31"/>
      <c r="K40" s="7"/>
      <c r="L40" s="31"/>
      <c r="M40" s="31"/>
      <c r="N40" s="7"/>
    </row>
    <row r="41" spans="1:15" ht="15.75" customHeight="1" x14ac:dyDescent="0.2">
      <c r="A41" s="3" t="s">
        <v>34</v>
      </c>
      <c r="B41" s="4">
        <v>95000</v>
      </c>
      <c r="E41" s="4">
        <f>B41*(1+F41)</f>
        <v>133000</v>
      </c>
      <c r="F41" s="5">
        <v>0.4</v>
      </c>
      <c r="H41" s="4">
        <f>E41*(1+I41)</f>
        <v>172900</v>
      </c>
      <c r="I41" s="5">
        <v>0.3</v>
      </c>
      <c r="K41" s="4">
        <f>H41*(1+L41)</f>
        <v>216125</v>
      </c>
      <c r="L41" s="5">
        <v>0.25</v>
      </c>
      <c r="N41" s="4">
        <f>K41*(1+O41)</f>
        <v>259350</v>
      </c>
      <c r="O41" s="5">
        <v>0.2</v>
      </c>
    </row>
    <row r="42" spans="1:15" ht="15.75" customHeight="1" x14ac:dyDescent="0.2">
      <c r="A42" s="32" t="s">
        <v>35</v>
      </c>
      <c r="B42" s="33">
        <f>SUM(B35:B41)</f>
        <v>1639393.6584997193</v>
      </c>
      <c r="E42" s="33">
        <f>SUM(E35:E41)</f>
        <v>3346821.7268948741</v>
      </c>
      <c r="H42" s="33">
        <f>SUM(H35:H41)</f>
        <v>5998224.345052788</v>
      </c>
      <c r="K42" s="33">
        <f>SUM(K35:K41)</f>
        <v>8864613.8158036433</v>
      </c>
      <c r="N42" s="33">
        <f>SUM(N35:N41)</f>
        <v>13129678.853517469</v>
      </c>
    </row>
    <row r="43" spans="1:15" ht="15.75" customHeight="1" x14ac:dyDescent="0.2">
      <c r="A43" s="56" t="s">
        <v>36</v>
      </c>
      <c r="B43" s="57">
        <f>B31-B42</f>
        <v>2766596.1724604154</v>
      </c>
      <c r="E43" s="57">
        <f>E31-E42</f>
        <v>6474743.9499153905</v>
      </c>
      <c r="H43" s="57">
        <f>H31-H42</f>
        <v>10775963.471789837</v>
      </c>
      <c r="K43" s="57">
        <f>K31-K42</f>
        <v>16648840.694361415</v>
      </c>
      <c r="N43" s="57">
        <f>N31-N42</f>
        <v>22581143.013675299</v>
      </c>
    </row>
    <row r="44" spans="1:15" ht="15.75" customHeight="1" x14ac:dyDescent="0.2"/>
    <row r="45" spans="1:15" ht="15.75" customHeight="1" x14ac:dyDescent="0.2">
      <c r="A45" s="1" t="s">
        <v>37</v>
      </c>
    </row>
    <row r="46" spans="1:15" ht="15.75" customHeight="1" x14ac:dyDescent="0.2">
      <c r="A46" s="1" t="s">
        <v>38</v>
      </c>
      <c r="B46" s="8">
        <f>SUM(B47:B54)</f>
        <v>2232711.669013889</v>
      </c>
      <c r="E46" s="8">
        <f>SUM(E47:E54)</f>
        <v>3399453.0475523812</v>
      </c>
      <c r="H46" s="8">
        <f>SUM(H47:H54)</f>
        <v>4420388.4106265502</v>
      </c>
      <c r="K46" s="8">
        <f>SUM(K47:K54)</f>
        <v>4859337.0032656165</v>
      </c>
      <c r="N46" s="8">
        <f>SUM(N47:N54)</f>
        <v>5327952.1371130794</v>
      </c>
    </row>
    <row r="47" spans="1:15" ht="15.75" customHeight="1" x14ac:dyDescent="0.2">
      <c r="A47" s="3" t="s">
        <v>39</v>
      </c>
      <c r="B47" s="8">
        <f>SUM('Salary Costs'!B70:M70)</f>
        <v>1802000.0000000005</v>
      </c>
      <c r="E47" s="8">
        <f>SUM('Salary Costs'!N70:Y70)</f>
        <v>2773950</v>
      </c>
      <c r="H47" s="8">
        <f>SUM('Salary Costs'!Z70:AK70)</f>
        <v>3407022.4999999995</v>
      </c>
      <c r="K47" s="8">
        <f>SUM('Salary Costs'!AL70:AW70)</f>
        <v>3783314.2499999995</v>
      </c>
      <c r="N47" s="8">
        <f>SUM('Salary Costs'!AX70:BI70)</f>
        <v>4131112.6912500015</v>
      </c>
    </row>
    <row r="48" spans="1:15" ht="15.75" customHeight="1" x14ac:dyDescent="0.2">
      <c r="A48" s="3" t="s">
        <v>40</v>
      </c>
      <c r="B48" s="8">
        <f>SUM('Salary Costs'!B130:M130)</f>
        <v>0</v>
      </c>
      <c r="E48" s="8">
        <f>SUM('Salary Costs'!N130:Y130)</f>
        <v>0</v>
      </c>
      <c r="H48" s="8">
        <f>SUM('Salary Costs'!Z130:AK130)</f>
        <v>221172.25000000003</v>
      </c>
      <c r="K48" s="8">
        <f>SUM('Salary Costs'!AL130:AW130)</f>
        <v>225092.12500000003</v>
      </c>
      <c r="N48" s="8">
        <f>SUM('Salary Costs'!AX130:BI130)</f>
        <v>244703.60312500008</v>
      </c>
    </row>
    <row r="49" spans="1:15" ht="15.75" customHeight="1" x14ac:dyDescent="0.2">
      <c r="A49" s="3" t="s">
        <v>41</v>
      </c>
      <c r="B49" s="8">
        <v>0</v>
      </c>
      <c r="E49" s="8">
        <v>0</v>
      </c>
      <c r="H49" s="8">
        <v>0</v>
      </c>
      <c r="K49" s="8">
        <v>0</v>
      </c>
      <c r="N49" s="8">
        <v>0</v>
      </c>
    </row>
    <row r="50" spans="1:15" ht="15.75" customHeight="1" x14ac:dyDescent="0.2">
      <c r="A50" s="3" t="s">
        <v>42</v>
      </c>
      <c r="B50" s="8">
        <f>B39*13.8%</f>
        <v>60802.659667249871</v>
      </c>
      <c r="E50" s="8">
        <f>E39*13.8%</f>
        <v>135537.60633998166</v>
      </c>
      <c r="H50" s="8">
        <f>H39*13.8%</f>
        <v>231483.79187242826</v>
      </c>
      <c r="K50" s="8">
        <f>K39*13.8%</f>
        <v>352085.67224027787</v>
      </c>
      <c r="N50" s="8">
        <f>N39*13.8%</f>
        <v>492809.34176726028</v>
      </c>
    </row>
    <row r="51" spans="1:15" ht="15.75" customHeight="1" x14ac:dyDescent="0.2">
      <c r="A51" s="3" t="s">
        <v>43</v>
      </c>
      <c r="B51" s="8">
        <f>SUM('Salary Costs'!B311:M311)-B50</f>
        <v>159859.00934663886</v>
      </c>
      <c r="E51" s="8">
        <f>SUM('Salary Costs'!N311:Y311)-E50</f>
        <v>204377.44121239928</v>
      </c>
      <c r="H51" s="8">
        <f>SUM('Salary Costs'!Z311:AK311)-H50</f>
        <v>254050.11875412264</v>
      </c>
      <c r="K51" s="8">
        <f>SUM('Salary Costs'!AL311:AW311)-K50</f>
        <v>216262.52727533842</v>
      </c>
      <c r="N51" s="8">
        <f>SUM('Salary Costs'!AX311:BI311)-N50</f>
        <v>155931.48984581773</v>
      </c>
    </row>
    <row r="52" spans="1:15" ht="15.75" customHeight="1" x14ac:dyDescent="0.2">
      <c r="A52" s="3" t="s">
        <v>44</v>
      </c>
      <c r="B52" s="8">
        <f>SUM('Salary Costs'!B371:M371)</f>
        <v>80050</v>
      </c>
      <c r="E52" s="8">
        <f>SUM('Salary Costs'!N371:Y371)</f>
        <v>118719.99999999994</v>
      </c>
      <c r="H52" s="8">
        <f>SUM('Salary Costs'!Z371:AK371)</f>
        <v>149374.75</v>
      </c>
      <c r="K52" s="8">
        <f>SUM('Salary Costs'!AL371:AW371)</f>
        <v>167140.51875000005</v>
      </c>
      <c r="N52" s="8">
        <f>SUM('Salary Costs'!AX371:BI371)</f>
        <v>183429.18112499997</v>
      </c>
    </row>
    <row r="53" spans="1:15" ht="15.75" customHeight="1" x14ac:dyDescent="0.2">
      <c r="A53" s="3" t="s">
        <v>45</v>
      </c>
      <c r="B53" s="8">
        <f>500000*18%+40000</f>
        <v>130000</v>
      </c>
      <c r="E53" s="8">
        <f>(492600*18%)+(40000*(1+3%))</f>
        <v>129868</v>
      </c>
      <c r="H53" s="8">
        <f>(388050*18%)+(41200*(1+3%))</f>
        <v>112285</v>
      </c>
      <c r="K53" s="8">
        <f>(138916*18%)+(42436+(1+3%))</f>
        <v>67441.91</v>
      </c>
      <c r="N53" s="8">
        <f>(145860*18%)+(43710+(1+3%))</f>
        <v>69965.83</v>
      </c>
    </row>
    <row r="54" spans="1:15" ht="15.75" customHeight="1" x14ac:dyDescent="0.2">
      <c r="A54" s="3" t="s">
        <v>46</v>
      </c>
      <c r="B54" s="8">
        <v>0</v>
      </c>
      <c r="E54" s="8">
        <f>1000*37</f>
        <v>37000</v>
      </c>
      <c r="H54" s="8">
        <f>1000*45</f>
        <v>45000</v>
      </c>
      <c r="K54" s="8">
        <f>1000*48</f>
        <v>48000</v>
      </c>
      <c r="N54" s="8">
        <f>1000*50</f>
        <v>50000</v>
      </c>
    </row>
    <row r="55" spans="1:15" ht="15.75" customHeight="1" x14ac:dyDescent="0.2">
      <c r="A55" s="3" t="s">
        <v>47</v>
      </c>
      <c r="B55" s="8">
        <f>B43*C55</f>
        <v>55331.923449208312</v>
      </c>
      <c r="C55" s="5">
        <v>0.02</v>
      </c>
      <c r="E55" s="8">
        <f>E43*F55</f>
        <v>258989.75799661563</v>
      </c>
      <c r="F55" s="5">
        <v>0.04</v>
      </c>
      <c r="H55" s="8">
        <f>H43*I55</f>
        <v>431038.53887159348</v>
      </c>
      <c r="I55" s="5">
        <v>0.04</v>
      </c>
      <c r="K55" s="8">
        <f>K43*L55</f>
        <v>665953.62777445663</v>
      </c>
      <c r="L55" s="5">
        <v>0.04</v>
      </c>
      <c r="N55" s="8">
        <f>N43*O55</f>
        <v>903245.72054701194</v>
      </c>
      <c r="O55" s="5">
        <v>0.04</v>
      </c>
    </row>
    <row r="56" spans="1:15" ht="15.75" customHeight="1" x14ac:dyDescent="0.2">
      <c r="A56" s="3" t="s">
        <v>48</v>
      </c>
      <c r="B56" s="8">
        <v>0</v>
      </c>
      <c r="E56" s="8">
        <v>150000</v>
      </c>
      <c r="H56" s="8">
        <f t="shared" ref="H56:H58" si="0">E56*(1+I56)</f>
        <v>157500</v>
      </c>
      <c r="I56" s="5">
        <v>0.05</v>
      </c>
      <c r="K56" s="8">
        <v>225000</v>
      </c>
      <c r="L56" s="5"/>
      <c r="N56" s="8">
        <f t="shared" ref="N56:N67" si="1">K56*(1+O56)</f>
        <v>236250</v>
      </c>
      <c r="O56" s="5">
        <v>0.05</v>
      </c>
    </row>
    <row r="57" spans="1:15" ht="15.75" customHeight="1" x14ac:dyDescent="0.2">
      <c r="A57" s="3" t="s">
        <v>49</v>
      </c>
      <c r="B57" s="8">
        <v>0</v>
      </c>
      <c r="E57" s="8">
        <v>5000</v>
      </c>
      <c r="H57" s="8">
        <f t="shared" si="0"/>
        <v>5250</v>
      </c>
      <c r="I57" s="5">
        <v>0.05</v>
      </c>
      <c r="K57" s="8">
        <v>10000</v>
      </c>
      <c r="N57" s="8">
        <f t="shared" si="1"/>
        <v>10500</v>
      </c>
      <c r="O57" s="5">
        <v>0.05</v>
      </c>
    </row>
    <row r="58" spans="1:15" ht="15.75" customHeight="1" x14ac:dyDescent="0.2">
      <c r="A58" s="3" t="s">
        <v>50</v>
      </c>
      <c r="B58" s="8">
        <v>38700</v>
      </c>
      <c r="E58" s="8">
        <f>B58*(1+F58)</f>
        <v>77400</v>
      </c>
      <c r="F58" s="5">
        <v>1</v>
      </c>
      <c r="H58" s="8">
        <f t="shared" si="0"/>
        <v>116100</v>
      </c>
      <c r="I58" s="5">
        <v>0.5</v>
      </c>
      <c r="K58" s="8">
        <f t="shared" ref="K58:K67" si="2">H58*(1+L58)</f>
        <v>150930</v>
      </c>
      <c r="L58" s="5">
        <v>0.3</v>
      </c>
      <c r="N58" s="8">
        <f t="shared" si="1"/>
        <v>188662.5</v>
      </c>
      <c r="O58" s="5">
        <v>0.25</v>
      </c>
    </row>
    <row r="59" spans="1:15" ht="15.75" customHeight="1" x14ac:dyDescent="0.2">
      <c r="A59" s="3" t="s">
        <v>51</v>
      </c>
      <c r="B59" s="8">
        <v>200</v>
      </c>
      <c r="E59" s="8">
        <v>1000</v>
      </c>
      <c r="H59" s="8">
        <v>2000</v>
      </c>
      <c r="K59" s="8">
        <f t="shared" si="2"/>
        <v>2100</v>
      </c>
      <c r="L59" s="5">
        <v>0.05</v>
      </c>
      <c r="N59" s="8">
        <f t="shared" si="1"/>
        <v>2205</v>
      </c>
      <c r="O59" s="5">
        <v>0.05</v>
      </c>
    </row>
    <row r="60" spans="1:15" ht="15.75" customHeight="1" x14ac:dyDescent="0.2">
      <c r="A60" s="3" t="s">
        <v>52</v>
      </c>
      <c r="B60" s="8">
        <v>15000</v>
      </c>
      <c r="E60" s="8">
        <f t="shared" ref="E60:E67" si="3">B60*(1+F60)</f>
        <v>30000</v>
      </c>
      <c r="F60" s="5">
        <v>1</v>
      </c>
      <c r="H60" s="8">
        <f t="shared" ref="H60:H67" si="4">E60*(1+I60)</f>
        <v>45000</v>
      </c>
      <c r="I60" s="5">
        <v>0.5</v>
      </c>
      <c r="K60" s="8">
        <f t="shared" si="2"/>
        <v>56250</v>
      </c>
      <c r="L60" s="5">
        <v>0.25</v>
      </c>
      <c r="N60" s="8">
        <f t="shared" si="1"/>
        <v>70312.5</v>
      </c>
      <c r="O60" s="5">
        <v>0.25</v>
      </c>
    </row>
    <row r="61" spans="1:15" ht="15.75" customHeight="1" x14ac:dyDescent="0.2">
      <c r="A61" s="3" t="s">
        <v>53</v>
      </c>
      <c r="B61" s="8">
        <v>15000</v>
      </c>
      <c r="E61" s="8">
        <f t="shared" si="3"/>
        <v>15750</v>
      </c>
      <c r="F61" s="5">
        <v>0.05</v>
      </c>
      <c r="H61" s="8">
        <f t="shared" si="4"/>
        <v>16537.5</v>
      </c>
      <c r="I61" s="5">
        <v>0.05</v>
      </c>
      <c r="K61" s="8">
        <f t="shared" si="2"/>
        <v>17364.375</v>
      </c>
      <c r="L61" s="5">
        <v>0.05</v>
      </c>
      <c r="N61" s="8">
        <f t="shared" si="1"/>
        <v>18232.59375</v>
      </c>
      <c r="O61" s="5">
        <v>0.05</v>
      </c>
    </row>
    <row r="62" spans="1:15" ht="15.75" customHeight="1" x14ac:dyDescent="0.2">
      <c r="A62" s="3" t="s">
        <v>54</v>
      </c>
      <c r="B62" s="8">
        <v>30000</v>
      </c>
      <c r="E62" s="8">
        <f t="shared" si="3"/>
        <v>31500</v>
      </c>
      <c r="F62" s="5">
        <v>0.05</v>
      </c>
      <c r="H62" s="8">
        <f t="shared" si="4"/>
        <v>33075</v>
      </c>
      <c r="I62" s="5">
        <v>0.05</v>
      </c>
      <c r="K62" s="8">
        <f t="shared" si="2"/>
        <v>34728.75</v>
      </c>
      <c r="L62" s="5">
        <v>0.05</v>
      </c>
      <c r="N62" s="8">
        <f t="shared" si="1"/>
        <v>36465.1875</v>
      </c>
      <c r="O62" s="5">
        <v>0.05</v>
      </c>
    </row>
    <row r="63" spans="1:15" ht="15.75" customHeight="1" x14ac:dyDescent="0.2">
      <c r="A63" s="3" t="s">
        <v>55</v>
      </c>
      <c r="B63" s="8">
        <v>399600</v>
      </c>
      <c r="E63" s="8">
        <f t="shared" si="3"/>
        <v>459539.99999999994</v>
      </c>
      <c r="F63" s="5">
        <v>0.15</v>
      </c>
      <c r="H63" s="8">
        <f t="shared" si="4"/>
        <v>528470.99999999988</v>
      </c>
      <c r="I63" s="5">
        <v>0.15</v>
      </c>
      <c r="K63" s="8">
        <f t="shared" si="2"/>
        <v>581318.1</v>
      </c>
      <c r="L63" s="5">
        <v>0.1</v>
      </c>
      <c r="N63" s="8">
        <f t="shared" si="1"/>
        <v>639449.91</v>
      </c>
      <c r="O63" s="5">
        <v>0.1</v>
      </c>
    </row>
    <row r="64" spans="1:15" ht="15.75" customHeight="1" x14ac:dyDescent="0.2">
      <c r="A64" s="3" t="s">
        <v>56</v>
      </c>
      <c r="B64" s="8">
        <v>58366</v>
      </c>
      <c r="E64" s="8">
        <f t="shared" si="3"/>
        <v>67120.899999999994</v>
      </c>
      <c r="F64" s="5">
        <v>0.15</v>
      </c>
      <c r="H64" s="8">
        <f t="shared" si="4"/>
        <v>77189.034999999989</v>
      </c>
      <c r="I64" s="5">
        <v>0.15</v>
      </c>
      <c r="K64" s="8">
        <f t="shared" si="2"/>
        <v>84907.938499999989</v>
      </c>
      <c r="L64" s="5">
        <v>0.1</v>
      </c>
      <c r="N64" s="8">
        <f t="shared" si="1"/>
        <v>93398.732349999991</v>
      </c>
      <c r="O64" s="5">
        <v>0.1</v>
      </c>
    </row>
    <row r="65" spans="1:15" ht="15.75" customHeight="1" x14ac:dyDescent="0.2">
      <c r="A65" s="3" t="s">
        <v>57</v>
      </c>
      <c r="B65" s="8">
        <v>23172</v>
      </c>
      <c r="E65" s="8">
        <f t="shared" si="3"/>
        <v>24330.600000000002</v>
      </c>
      <c r="F65" s="5">
        <v>0.05</v>
      </c>
      <c r="H65" s="8">
        <f t="shared" si="4"/>
        <v>25547.130000000005</v>
      </c>
      <c r="I65" s="5">
        <v>0.05</v>
      </c>
      <c r="K65" s="8">
        <f t="shared" si="2"/>
        <v>26824.486500000006</v>
      </c>
      <c r="L65" s="5">
        <v>0.05</v>
      </c>
      <c r="N65" s="8">
        <f t="shared" si="1"/>
        <v>28165.710825000009</v>
      </c>
      <c r="O65" s="5">
        <v>0.05</v>
      </c>
    </row>
    <row r="66" spans="1:15" ht="15.75" customHeight="1" x14ac:dyDescent="0.2">
      <c r="A66" s="3" t="s">
        <v>58</v>
      </c>
      <c r="B66" s="8">
        <v>1000</v>
      </c>
      <c r="E66" s="8">
        <f t="shared" si="3"/>
        <v>1050</v>
      </c>
      <c r="F66" s="5">
        <v>0.05</v>
      </c>
      <c r="H66" s="8">
        <f t="shared" si="4"/>
        <v>1102.5</v>
      </c>
      <c r="I66" s="5">
        <v>0.05</v>
      </c>
      <c r="K66" s="8">
        <f t="shared" si="2"/>
        <v>1157.625</v>
      </c>
      <c r="L66" s="5">
        <v>0.05</v>
      </c>
      <c r="N66" s="8">
        <f t="shared" si="1"/>
        <v>1215.5062500000001</v>
      </c>
      <c r="O66" s="5">
        <v>0.05</v>
      </c>
    </row>
    <row r="67" spans="1:15" ht="15.75" customHeight="1" x14ac:dyDescent="0.2">
      <c r="A67" s="3" t="s">
        <v>59</v>
      </c>
      <c r="B67" s="8">
        <v>158851</v>
      </c>
      <c r="E67" s="8">
        <f t="shared" si="3"/>
        <v>166793.55000000002</v>
      </c>
      <c r="F67" s="5">
        <v>0.05</v>
      </c>
      <c r="H67" s="8">
        <f t="shared" si="4"/>
        <v>175133.22750000004</v>
      </c>
      <c r="I67" s="5">
        <v>0.05</v>
      </c>
      <c r="K67" s="8">
        <f t="shared" si="2"/>
        <v>183889.88887500003</v>
      </c>
      <c r="L67" s="5">
        <v>0.05</v>
      </c>
      <c r="N67" s="8">
        <f t="shared" si="1"/>
        <v>193084.38331875004</v>
      </c>
      <c r="O67" s="5">
        <v>0.05</v>
      </c>
    </row>
    <row r="68" spans="1:15" ht="15.75" customHeight="1" x14ac:dyDescent="0.2">
      <c r="A68" s="3" t="s">
        <v>60</v>
      </c>
      <c r="B68" s="8">
        <v>0</v>
      </c>
      <c r="E68" s="8"/>
      <c r="H68" s="8"/>
      <c r="K68" s="8"/>
      <c r="N68" s="8"/>
      <c r="O68" s="5"/>
    </row>
    <row r="69" spans="1:15" ht="15.75" customHeight="1" x14ac:dyDescent="0.2">
      <c r="A69" s="3" t="s">
        <v>61</v>
      </c>
      <c r="B69" s="8">
        <v>38020</v>
      </c>
      <c r="E69" s="8">
        <f>B69*(1+F69)</f>
        <v>39921</v>
      </c>
      <c r="F69" s="5">
        <v>0.05</v>
      </c>
      <c r="H69" s="8">
        <f>E69*(1+I69)</f>
        <v>41917.050000000003</v>
      </c>
      <c r="I69" s="5">
        <v>0.05</v>
      </c>
      <c r="K69" s="8">
        <f>H69*(1+L69)</f>
        <v>44012.902500000004</v>
      </c>
      <c r="L69" s="5">
        <v>0.05</v>
      </c>
      <c r="N69" s="8">
        <f>K69*(1+O69)</f>
        <v>46213.547625000007</v>
      </c>
      <c r="O69" s="5">
        <v>0.05</v>
      </c>
    </row>
    <row r="70" spans="1:15" ht="15.75" customHeight="1" x14ac:dyDescent="0.2">
      <c r="A70" s="3" t="s">
        <v>62</v>
      </c>
      <c r="B70" s="8">
        <v>170</v>
      </c>
      <c r="E70" s="8">
        <v>180</v>
      </c>
      <c r="H70" s="8">
        <v>190</v>
      </c>
      <c r="K70" s="8">
        <v>200</v>
      </c>
      <c r="N70" s="8">
        <v>210</v>
      </c>
    </row>
    <row r="71" spans="1:15" ht="15.75" customHeight="1" x14ac:dyDescent="0.2">
      <c r="A71" s="3" t="s">
        <v>63</v>
      </c>
      <c r="B71" s="8">
        <v>0</v>
      </c>
      <c r="E71" s="8">
        <v>0</v>
      </c>
      <c r="H71" s="8">
        <v>0</v>
      </c>
      <c r="K71" s="8">
        <v>0</v>
      </c>
      <c r="N71" s="4">
        <v>0</v>
      </c>
    </row>
    <row r="72" spans="1:15" ht="15.75" customHeight="1" x14ac:dyDescent="0.2">
      <c r="A72" s="3" t="s">
        <v>64</v>
      </c>
      <c r="B72" s="8">
        <v>3850</v>
      </c>
      <c r="E72" s="8">
        <f>B72*(1+F72)</f>
        <v>4620</v>
      </c>
      <c r="F72" s="5">
        <v>0.2</v>
      </c>
      <c r="H72" s="8">
        <f>E72*(1+I72)</f>
        <v>5544</v>
      </c>
      <c r="I72" s="5">
        <v>0.2</v>
      </c>
      <c r="K72" s="8">
        <f>H72*(1+L72)</f>
        <v>6375.5999999999995</v>
      </c>
      <c r="L72" s="5">
        <v>0.15</v>
      </c>
      <c r="N72" s="8">
        <f>K72*(1+O72)</f>
        <v>7331.9399999999987</v>
      </c>
      <c r="O72" s="5">
        <v>0.15</v>
      </c>
    </row>
    <row r="73" spans="1:15" ht="15.75" customHeight="1" x14ac:dyDescent="0.2">
      <c r="A73" s="3" t="s">
        <v>65</v>
      </c>
      <c r="B73" s="8">
        <f>12013*(10/12)</f>
        <v>10010.833333333334</v>
      </c>
      <c r="E73" s="8">
        <v>0</v>
      </c>
      <c r="H73" s="8">
        <v>0</v>
      </c>
      <c r="K73" s="8">
        <v>0</v>
      </c>
      <c r="N73" s="4">
        <v>0</v>
      </c>
    </row>
    <row r="74" spans="1:15" ht="15.75" customHeight="1" x14ac:dyDescent="0.2">
      <c r="A74" s="3" t="s">
        <v>66</v>
      </c>
      <c r="B74" s="8">
        <v>-100000</v>
      </c>
      <c r="E74" s="8">
        <f>B74*(1+F74)</f>
        <v>-150000</v>
      </c>
      <c r="F74" s="5">
        <v>0.5</v>
      </c>
      <c r="H74" s="8">
        <f>E74*(1+I74)</f>
        <v>-210000</v>
      </c>
      <c r="I74" s="5">
        <v>0.4</v>
      </c>
      <c r="K74" s="8">
        <f>H74*(1+L74)</f>
        <v>-273000</v>
      </c>
      <c r="L74" s="5">
        <v>0.3</v>
      </c>
      <c r="N74" s="8">
        <f>K74*(1+O74)</f>
        <v>-327600</v>
      </c>
      <c r="O74" s="5">
        <v>0.2</v>
      </c>
    </row>
    <row r="75" spans="1:15" ht="15.75" customHeight="1" x14ac:dyDescent="0.2">
      <c r="A75" s="3" t="s">
        <v>67</v>
      </c>
      <c r="B75" s="8">
        <v>9267</v>
      </c>
      <c r="E75" s="8">
        <v>12000</v>
      </c>
      <c r="H75" s="8">
        <v>15000</v>
      </c>
      <c r="K75" s="8">
        <v>25000</v>
      </c>
      <c r="N75" s="4">
        <v>32500</v>
      </c>
    </row>
    <row r="76" spans="1:15" ht="15.75" customHeight="1" x14ac:dyDescent="0.2">
      <c r="A76" s="3" t="s">
        <v>68</v>
      </c>
      <c r="B76" s="8">
        <v>0</v>
      </c>
      <c r="E76" s="8">
        <v>0</v>
      </c>
      <c r="H76" s="8">
        <v>0</v>
      </c>
      <c r="K76" s="8">
        <v>0</v>
      </c>
      <c r="N76" s="4">
        <v>0</v>
      </c>
    </row>
    <row r="77" spans="1:15" ht="15.75" customHeight="1" x14ac:dyDescent="0.2">
      <c r="A77" s="3" t="s">
        <v>69</v>
      </c>
      <c r="B77" s="8">
        <v>41811</v>
      </c>
      <c r="E77" s="8">
        <f>B77*(1+F77)</f>
        <v>43901.55</v>
      </c>
      <c r="F77" s="5">
        <v>0.05</v>
      </c>
      <c r="H77" s="8">
        <f>E77*(1+I77)</f>
        <v>46096.627500000002</v>
      </c>
      <c r="I77" s="5">
        <v>0.05</v>
      </c>
      <c r="K77" s="8">
        <f>H77*(1+L77)</f>
        <v>48401.458875000004</v>
      </c>
      <c r="L77" s="5">
        <v>0.05</v>
      </c>
      <c r="N77" s="8">
        <f>K77*(1+O77)</f>
        <v>50821.531818750009</v>
      </c>
      <c r="O77" s="5">
        <v>0.05</v>
      </c>
    </row>
    <row r="78" spans="1:15" ht="15.75" customHeight="1" x14ac:dyDescent="0.2">
      <c r="A78" s="3" t="s">
        <v>70</v>
      </c>
      <c r="B78" s="8">
        <v>-150000</v>
      </c>
      <c r="E78" s="8">
        <v>-100000</v>
      </c>
      <c r="H78" s="8">
        <v>-75000</v>
      </c>
      <c r="K78" s="8">
        <v>0</v>
      </c>
      <c r="N78" s="4">
        <v>0</v>
      </c>
    </row>
    <row r="79" spans="1:15" ht="15.75" customHeight="1" x14ac:dyDescent="0.2">
      <c r="A79" s="3" t="s">
        <v>71</v>
      </c>
      <c r="B79" s="8">
        <v>148000</v>
      </c>
      <c r="E79" s="8">
        <v>168000</v>
      </c>
      <c r="H79" s="8">
        <v>168000</v>
      </c>
      <c r="K79" s="8">
        <v>168000</v>
      </c>
      <c r="N79" s="4">
        <v>168000</v>
      </c>
    </row>
    <row r="80" spans="1:15" ht="15.75" customHeight="1" x14ac:dyDescent="0.2">
      <c r="A80" s="3" t="s">
        <v>72</v>
      </c>
      <c r="B80" s="8">
        <v>0</v>
      </c>
      <c r="E80" s="8">
        <v>0</v>
      </c>
      <c r="H80" s="8">
        <v>0</v>
      </c>
      <c r="K80" s="8">
        <v>0</v>
      </c>
      <c r="N80" s="4">
        <v>0</v>
      </c>
    </row>
    <row r="81" spans="1:27" ht="15.75" customHeight="1" x14ac:dyDescent="0.2">
      <c r="A81" s="3" t="s">
        <v>73</v>
      </c>
      <c r="B81" s="4">
        <f>910000</f>
        <v>910000</v>
      </c>
      <c r="E81" s="4">
        <f>910000*(1+F81)</f>
        <v>864500</v>
      </c>
      <c r="F81" s="62">
        <v>-0.05</v>
      </c>
      <c r="H81" s="4">
        <f>E81*(1+I81)</f>
        <v>778050</v>
      </c>
      <c r="I81" s="62">
        <v>-0.1</v>
      </c>
      <c r="K81" s="4">
        <f>H81*(1+L81)</f>
        <v>700245</v>
      </c>
      <c r="L81" s="5">
        <v>-0.1</v>
      </c>
      <c r="N81" s="4">
        <f>K81*(1+O81)</f>
        <v>630220.5</v>
      </c>
      <c r="O81" s="5">
        <v>-0.1</v>
      </c>
    </row>
    <row r="82" spans="1:27" ht="15.75" customHeight="1" x14ac:dyDescent="0.2">
      <c r="A82" s="34" t="s">
        <v>74</v>
      </c>
      <c r="B82" s="35">
        <f>SUM(B47:B81)</f>
        <v>3939061.425796431</v>
      </c>
      <c r="C82" s="4"/>
      <c r="D82" s="4"/>
      <c r="E82" s="35">
        <f>SUM(E47:E81)</f>
        <v>5571050.4055489963</v>
      </c>
      <c r="F82" s="4"/>
      <c r="G82" s="4"/>
      <c r="H82" s="35">
        <f>SUM(H47:H81)</f>
        <v>6804130.0194981443</v>
      </c>
      <c r="I82" s="4"/>
      <c r="J82" s="4"/>
      <c r="K82" s="35">
        <f>SUM(K47:K81)</f>
        <v>7618996.7562900716</v>
      </c>
      <c r="L82" s="4"/>
      <c r="M82" s="4"/>
      <c r="N82" s="35">
        <f>SUM(N47:N81)</f>
        <v>8356837.401097592</v>
      </c>
    </row>
    <row r="83" spans="1:27" ht="15.7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27" ht="15.75" customHeight="1" x14ac:dyDescent="0.2">
      <c r="A84" s="34" t="s">
        <v>75</v>
      </c>
      <c r="B84" s="35">
        <f>B82+B42</f>
        <v>5578455.0842961501</v>
      </c>
      <c r="C84" s="15"/>
      <c r="D84" s="15"/>
      <c r="E84" s="35">
        <f>E82+E42</f>
        <v>8917872.1324438713</v>
      </c>
      <c r="F84" s="15"/>
      <c r="G84" s="15"/>
      <c r="H84" s="35">
        <f>H82+H42</f>
        <v>12802354.364550933</v>
      </c>
      <c r="I84" s="15"/>
      <c r="J84" s="15"/>
      <c r="K84" s="35">
        <f>K82+K42</f>
        <v>16483610.572093714</v>
      </c>
      <c r="L84" s="15"/>
      <c r="M84" s="15"/>
      <c r="N84" s="35">
        <f>N82+N42</f>
        <v>21486516.254615061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27" ht="15.75" customHeight="1" x14ac:dyDescent="0.2">
      <c r="A86" s="34" t="s">
        <v>76</v>
      </c>
      <c r="B86" s="36">
        <f>B31-B84</f>
        <v>-1172465.2533360152</v>
      </c>
      <c r="C86" s="15"/>
      <c r="D86" s="15"/>
      <c r="E86" s="36">
        <f>E31-E84</f>
        <v>903693.54436639324</v>
      </c>
      <c r="F86" s="15"/>
      <c r="G86" s="15"/>
      <c r="H86" s="36">
        <f>H31-H84</f>
        <v>3971833.4522916917</v>
      </c>
      <c r="I86" s="15"/>
      <c r="J86" s="15"/>
      <c r="K86" s="36">
        <f>K31-K84</f>
        <v>9029843.938071344</v>
      </c>
      <c r="L86" s="15"/>
      <c r="M86" s="15"/>
      <c r="N86" s="36">
        <f>N31-N84</f>
        <v>14224305.612577707</v>
      </c>
      <c r="P86" s="8"/>
    </row>
    <row r="87" spans="1:27" ht="15.75" customHeight="1" x14ac:dyDescent="0.2">
      <c r="A87" s="34" t="s">
        <v>77</v>
      </c>
      <c r="B87" s="36">
        <f>B86+B79+B75</f>
        <v>-1015198.2533360152</v>
      </c>
      <c r="C87" s="15"/>
      <c r="D87" s="15"/>
      <c r="E87" s="36">
        <f>E86+E79+E75</f>
        <v>1083693.5443663932</v>
      </c>
      <c r="F87" s="15"/>
      <c r="G87" s="15"/>
      <c r="H87" s="36">
        <f>H86+H79+H75</f>
        <v>4154833.4522916917</v>
      </c>
      <c r="I87" s="15"/>
      <c r="J87" s="15"/>
      <c r="K87" s="36">
        <f>K86+K79+K75</f>
        <v>9222843.938071344</v>
      </c>
      <c r="L87" s="15"/>
      <c r="M87" s="15"/>
      <c r="N87" s="36">
        <f>N86+N79+N75</f>
        <v>14424805.612577707</v>
      </c>
      <c r="P87" s="3"/>
    </row>
    <row r="88" spans="1:27" ht="15.75" customHeight="1" x14ac:dyDescent="0.2">
      <c r="P88" s="8"/>
    </row>
    <row r="89" spans="1:27" ht="15.75" customHeight="1" x14ac:dyDescent="0.2"/>
    <row r="90" spans="1:27" ht="15.75" customHeight="1" x14ac:dyDescent="0.2">
      <c r="A90" s="3" t="s">
        <v>78</v>
      </c>
      <c r="B90" s="4">
        <f>B30</f>
        <v>1584553.846153846</v>
      </c>
      <c r="C90" s="4"/>
      <c r="D90" s="4"/>
      <c r="E90" s="4">
        <f>E30</f>
        <v>1720246.153846154</v>
      </c>
      <c r="F90" s="4"/>
      <c r="G90" s="4"/>
      <c r="H90" s="4">
        <f>H30</f>
        <v>1670400</v>
      </c>
      <c r="I90" s="4"/>
      <c r="J90" s="4"/>
      <c r="K90" s="4">
        <f>K30</f>
        <v>1578240</v>
      </c>
      <c r="L90" s="4"/>
      <c r="M90" s="4"/>
      <c r="N90" s="4">
        <f>N30</f>
        <v>1486080</v>
      </c>
    </row>
    <row r="91" spans="1:27" ht="15.75" customHeight="1" x14ac:dyDescent="0.2">
      <c r="A91" s="3" t="s">
        <v>79</v>
      </c>
      <c r="B91" s="4">
        <f>B90*14%</f>
        <v>221837.53846153847</v>
      </c>
      <c r="C91" s="4"/>
      <c r="D91" s="4"/>
      <c r="E91" s="4">
        <f>E90*14%</f>
        <v>240834.46153846159</v>
      </c>
      <c r="F91" s="5"/>
      <c r="G91" s="4"/>
      <c r="H91" s="4">
        <f>H90*14%</f>
        <v>233856.00000000003</v>
      </c>
      <c r="I91" s="5"/>
      <c r="J91" s="4"/>
      <c r="K91" s="4">
        <f>K90*14%</f>
        <v>220953.60000000003</v>
      </c>
      <c r="L91" s="5"/>
      <c r="M91" s="4"/>
      <c r="N91" s="4">
        <f>N90*14%</f>
        <v>208051.20000000001</v>
      </c>
      <c r="O91" s="5"/>
    </row>
    <row r="92" spans="1:27" ht="15.75" customHeight="1" x14ac:dyDescent="0.2">
      <c r="A92" s="3" t="s">
        <v>76</v>
      </c>
      <c r="B92" s="4">
        <f>B90-B91</f>
        <v>1362716.3076923075</v>
      </c>
      <c r="C92" s="4"/>
      <c r="D92" s="4"/>
      <c r="E92" s="4">
        <f>E90-E91</f>
        <v>1479411.6923076925</v>
      </c>
      <c r="F92" s="4"/>
      <c r="G92" s="4"/>
      <c r="H92" s="4">
        <f>H90-H91</f>
        <v>1436544</v>
      </c>
      <c r="I92" s="4"/>
      <c r="J92" s="4"/>
      <c r="K92" s="4">
        <f>K90-K91</f>
        <v>1357286.3999999999</v>
      </c>
      <c r="L92" s="4"/>
      <c r="M92" s="4"/>
      <c r="N92" s="4">
        <f>N90-N91</f>
        <v>1278028.8</v>
      </c>
    </row>
    <row r="93" spans="1:27" ht="15.75" customHeight="1" x14ac:dyDescent="0.2"/>
    <row r="94" spans="1:27" ht="15.75" customHeight="1" x14ac:dyDescent="0.2">
      <c r="A94" s="3" t="s">
        <v>80</v>
      </c>
      <c r="B94" s="4">
        <f>(B92*50%)-240000</f>
        <v>441358.15384615376</v>
      </c>
      <c r="C94" s="4"/>
      <c r="D94" s="4"/>
      <c r="E94" s="4">
        <f>(E92*50%)-240000</f>
        <v>499705.84615384624</v>
      </c>
      <c r="F94" s="4"/>
      <c r="G94" s="4"/>
      <c r="H94" s="4">
        <f>(H92*50%)-240000</f>
        <v>478272</v>
      </c>
      <c r="I94" s="4"/>
      <c r="J94" s="4"/>
      <c r="K94" s="4">
        <f>(K92*50%)-240000</f>
        <v>438643.19999999995</v>
      </c>
      <c r="L94" s="4"/>
      <c r="M94" s="4"/>
      <c r="N94" s="4">
        <f>(N92*50%)-240000</f>
        <v>399014.40000000002</v>
      </c>
    </row>
    <row r="95" spans="1:27" ht="15.75" customHeight="1" x14ac:dyDescent="0.2">
      <c r="B95" s="63"/>
    </row>
    <row r="96" spans="1:27" ht="15.75" customHeight="1" x14ac:dyDescent="0.2"/>
    <row r="97" spans="2:2" ht="15.75" customHeight="1" x14ac:dyDescent="0.2">
      <c r="B97" s="64"/>
    </row>
    <row r="98" spans="2:2" ht="15.75" customHeight="1" x14ac:dyDescent="0.2">
      <c r="B98" s="8"/>
    </row>
    <row r="99" spans="2:2" ht="15.75" customHeight="1" x14ac:dyDescent="0.2">
      <c r="B99" s="8"/>
    </row>
    <row r="100" spans="2:2" ht="15.75" customHeight="1" x14ac:dyDescent="0.2"/>
    <row r="101" spans="2:2" ht="15.75" customHeight="1" x14ac:dyDescent="0.2"/>
    <row r="102" spans="2:2" ht="15.75" customHeight="1" x14ac:dyDescent="0.2"/>
    <row r="103" spans="2:2" ht="15.75" customHeight="1" x14ac:dyDescent="0.2"/>
    <row r="104" spans="2:2" ht="15.75" customHeight="1" x14ac:dyDescent="0.2"/>
    <row r="105" spans="2:2" ht="15.75" customHeight="1" x14ac:dyDescent="0.2"/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54"/>
  <sheetViews>
    <sheetView topLeftCell="A44" workbookViewId="0">
      <selection activeCell="F55" sqref="F55"/>
    </sheetView>
  </sheetViews>
  <sheetFormatPr baseColWidth="10" defaultColWidth="12.5" defaultRowHeight="15" customHeight="1" x14ac:dyDescent="0.2"/>
  <cols>
    <col min="1" max="1" width="24.5" customWidth="1"/>
    <col min="2" max="2" width="10.83203125" customWidth="1"/>
    <col min="3" max="24" width="10.5" customWidth="1"/>
    <col min="25" max="61" width="11.5" customWidth="1"/>
    <col min="62" max="62" width="8.83203125" customWidth="1"/>
  </cols>
  <sheetData>
    <row r="1" spans="1:61" x14ac:dyDescent="0.2">
      <c r="A1" s="1" t="s">
        <v>84</v>
      </c>
    </row>
    <row r="2" spans="1:61" x14ac:dyDescent="0.2"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</row>
    <row r="3" spans="1:61" x14ac:dyDescent="0.2">
      <c r="A3" s="3" t="s">
        <v>90</v>
      </c>
      <c r="B3" s="4">
        <f>SUM(B70:M70)</f>
        <v>1802000.0000000005</v>
      </c>
      <c r="C3" s="4">
        <f>SUM(N70:Y70)</f>
        <v>2773950</v>
      </c>
      <c r="D3" s="4">
        <f>SUM(Z70:AK70)</f>
        <v>3407022.4999999995</v>
      </c>
      <c r="E3" s="4">
        <f>SUM(AL70:AW70)</f>
        <v>3783314.2499999995</v>
      </c>
      <c r="F3" s="4">
        <f>SUM(AX70:BI70)</f>
        <v>4131112.6912500015</v>
      </c>
    </row>
    <row r="4" spans="1:61" x14ac:dyDescent="0.2">
      <c r="A4" s="3" t="s">
        <v>40</v>
      </c>
      <c r="B4" s="4">
        <f>SUM(B130:M130)</f>
        <v>0</v>
      </c>
      <c r="C4" s="4">
        <f>SUM(N130:Y130)</f>
        <v>0</v>
      </c>
      <c r="D4" s="4">
        <f>SUM(Z130:AK130)</f>
        <v>221172.25000000003</v>
      </c>
      <c r="E4" s="4">
        <f>SUM(AL130:AW130)</f>
        <v>225092.12500000003</v>
      </c>
      <c r="F4" s="4">
        <f>SUM(AX130:BI130)</f>
        <v>244703.60312500008</v>
      </c>
    </row>
    <row r="5" spans="1:61" x14ac:dyDescent="0.2">
      <c r="A5" s="3" t="s">
        <v>91</v>
      </c>
      <c r="B5" s="4">
        <f>SUM(B190:M190)</f>
        <v>259369.60154991783</v>
      </c>
      <c r="C5" s="4">
        <f>SUM(N190:Y190)</f>
        <v>525750.51849551359</v>
      </c>
      <c r="D5" s="4">
        <f>SUM(Z190:AK190)</f>
        <v>850447.42120689084</v>
      </c>
      <c r="E5" s="4">
        <f>SUM(AL190:AW190)</f>
        <v>1108388.3388812763</v>
      </c>
      <c r="F5" s="4">
        <f>SUM(AX190:BI190)</f>
        <v>1372540.5995603462</v>
      </c>
    </row>
    <row r="6" spans="1:61" x14ac:dyDescent="0.2">
      <c r="A6" s="3" t="s">
        <v>92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1" x14ac:dyDescent="0.2">
      <c r="A7" s="3" t="s">
        <v>93</v>
      </c>
      <c r="B7" s="4">
        <f>SUM(B311:M311)</f>
        <v>220661.66901388872</v>
      </c>
      <c r="C7" s="4">
        <f>SUM(N311:Y311)</f>
        <v>339915.04755238094</v>
      </c>
      <c r="D7" s="4">
        <f>SUM(Z311:AK311)</f>
        <v>485533.9106265509</v>
      </c>
      <c r="E7" s="4">
        <f>SUM(AL311:AW311)</f>
        <v>568348.19951561629</v>
      </c>
      <c r="F7" s="4">
        <f>SUM(AX311:BI311)</f>
        <v>648740.83161307801</v>
      </c>
    </row>
    <row r="8" spans="1:61" x14ac:dyDescent="0.2">
      <c r="A8" s="3" t="s">
        <v>94</v>
      </c>
      <c r="B8" s="4">
        <f>SUM(B371:M371)</f>
        <v>80050</v>
      </c>
      <c r="C8" s="4">
        <f>SUM(N371:Y371)</f>
        <v>118719.99999999994</v>
      </c>
      <c r="D8" s="4">
        <f>SUM(Z371:AK371)</f>
        <v>149374.75</v>
      </c>
      <c r="E8" s="4">
        <f>SUM(AL371:AW371)</f>
        <v>167140.51875000005</v>
      </c>
      <c r="F8" s="4">
        <f>SUM(AX371:BI371)</f>
        <v>183429.18112499997</v>
      </c>
    </row>
    <row r="9" spans="1:61" x14ac:dyDescent="0.2">
      <c r="N9" s="5">
        <v>0.1</v>
      </c>
      <c r="Z9" s="5">
        <v>0.1</v>
      </c>
      <c r="AL9" s="5">
        <v>0.1</v>
      </c>
      <c r="AX9" s="5">
        <v>0.1</v>
      </c>
    </row>
    <row r="10" spans="1:61" x14ac:dyDescent="0.2">
      <c r="N10" s="5">
        <v>0.1</v>
      </c>
      <c r="Z10" s="5">
        <v>0.1</v>
      </c>
      <c r="AL10" s="5">
        <v>0.1</v>
      </c>
      <c r="AX10" s="5">
        <v>0.1</v>
      </c>
    </row>
    <row r="11" spans="1:61" x14ac:dyDescent="0.2">
      <c r="N11" s="5">
        <v>0.05</v>
      </c>
      <c r="Z11" s="5">
        <v>0.05</v>
      </c>
      <c r="AL11" s="5">
        <v>0.05</v>
      </c>
      <c r="AX11" s="5">
        <v>0.05</v>
      </c>
    </row>
    <row r="12" spans="1:61" x14ac:dyDescent="0.2">
      <c r="A12" s="1" t="s">
        <v>39</v>
      </c>
      <c r="B12" s="6" t="s">
        <v>95</v>
      </c>
      <c r="C12" s="6" t="s">
        <v>96</v>
      </c>
      <c r="D12" s="6" t="s">
        <v>97</v>
      </c>
      <c r="E12" s="6" t="s">
        <v>98</v>
      </c>
      <c r="F12" s="6" t="s">
        <v>99</v>
      </c>
      <c r="G12" s="6" t="s">
        <v>100</v>
      </c>
      <c r="H12" s="6" t="s">
        <v>101</v>
      </c>
      <c r="I12" s="6" t="s">
        <v>102</v>
      </c>
      <c r="J12" s="6" t="s">
        <v>103</v>
      </c>
      <c r="K12" s="6" t="s">
        <v>104</v>
      </c>
      <c r="L12" s="6" t="s">
        <v>105</v>
      </c>
      <c r="M12" s="6" t="s">
        <v>106</v>
      </c>
      <c r="N12" s="6" t="s">
        <v>107</v>
      </c>
      <c r="O12" s="6" t="s">
        <v>108</v>
      </c>
      <c r="P12" s="6" t="s">
        <v>109</v>
      </c>
      <c r="Q12" s="6" t="s">
        <v>110</v>
      </c>
      <c r="R12" s="6" t="s">
        <v>111</v>
      </c>
      <c r="S12" s="6" t="s">
        <v>112</v>
      </c>
      <c r="T12" s="6" t="s">
        <v>113</v>
      </c>
      <c r="U12" s="6" t="s">
        <v>114</v>
      </c>
      <c r="V12" s="6" t="s">
        <v>115</v>
      </c>
      <c r="W12" s="6" t="s">
        <v>116</v>
      </c>
      <c r="X12" s="6" t="s">
        <v>117</v>
      </c>
      <c r="Y12" s="6" t="s">
        <v>118</v>
      </c>
      <c r="Z12" s="6" t="s">
        <v>119</v>
      </c>
      <c r="AA12" s="6" t="s">
        <v>120</v>
      </c>
      <c r="AB12" s="6" t="s">
        <v>121</v>
      </c>
      <c r="AC12" s="6" t="s">
        <v>122</v>
      </c>
      <c r="AD12" s="6" t="s">
        <v>123</v>
      </c>
      <c r="AE12" s="6" t="s">
        <v>124</v>
      </c>
      <c r="AF12" s="6" t="s">
        <v>125</v>
      </c>
      <c r="AG12" s="6" t="s">
        <v>126</v>
      </c>
      <c r="AH12" s="6" t="s">
        <v>127</v>
      </c>
      <c r="AI12" s="6" t="s">
        <v>128</v>
      </c>
      <c r="AJ12" s="6" t="s">
        <v>129</v>
      </c>
      <c r="AK12" s="6" t="s">
        <v>130</v>
      </c>
      <c r="AL12" s="6" t="s">
        <v>131</v>
      </c>
      <c r="AM12" s="6" t="s">
        <v>132</v>
      </c>
      <c r="AN12" s="6" t="s">
        <v>133</v>
      </c>
      <c r="AO12" s="6" t="s">
        <v>134</v>
      </c>
      <c r="AP12" s="6" t="s">
        <v>135</v>
      </c>
      <c r="AQ12" s="6" t="s">
        <v>136</v>
      </c>
      <c r="AR12" s="6" t="s">
        <v>137</v>
      </c>
      <c r="AS12" s="6" t="s">
        <v>138</v>
      </c>
      <c r="AT12" s="6" t="s">
        <v>139</v>
      </c>
      <c r="AU12" s="6" t="s">
        <v>140</v>
      </c>
      <c r="AV12" s="6" t="s">
        <v>141</v>
      </c>
      <c r="AW12" s="6" t="s">
        <v>142</v>
      </c>
      <c r="AX12" s="6" t="s">
        <v>143</v>
      </c>
      <c r="AY12" s="6" t="s">
        <v>144</v>
      </c>
      <c r="AZ12" s="6" t="s">
        <v>145</v>
      </c>
      <c r="BA12" s="6" t="s">
        <v>146</v>
      </c>
      <c r="BB12" s="6" t="s">
        <v>147</v>
      </c>
      <c r="BC12" s="6" t="s">
        <v>148</v>
      </c>
      <c r="BD12" s="6" t="s">
        <v>149</v>
      </c>
      <c r="BE12" s="6" t="s">
        <v>150</v>
      </c>
      <c r="BF12" s="6" t="s">
        <v>151</v>
      </c>
      <c r="BG12" s="6" t="s">
        <v>152</v>
      </c>
      <c r="BH12" s="6" t="s">
        <v>153</v>
      </c>
      <c r="BI12" s="6" t="s">
        <v>154</v>
      </c>
    </row>
    <row r="13" spans="1:61" x14ac:dyDescent="0.2">
      <c r="A13" s="3" t="s">
        <v>155</v>
      </c>
      <c r="B13" s="7">
        <f t="shared" ref="B13:M13" si="0">140000/12</f>
        <v>11666.666666666666</v>
      </c>
      <c r="C13" s="7">
        <f t="shared" si="0"/>
        <v>11666.666666666666</v>
      </c>
      <c r="D13" s="7">
        <f t="shared" si="0"/>
        <v>11666.666666666666</v>
      </c>
      <c r="E13" s="7">
        <f t="shared" si="0"/>
        <v>11666.666666666666</v>
      </c>
      <c r="F13" s="7">
        <f t="shared" si="0"/>
        <v>11666.666666666666</v>
      </c>
      <c r="G13" s="7">
        <f t="shared" si="0"/>
        <v>11666.666666666666</v>
      </c>
      <c r="H13" s="7">
        <f t="shared" si="0"/>
        <v>11666.666666666666</v>
      </c>
      <c r="I13" s="7">
        <f t="shared" si="0"/>
        <v>11666.666666666666</v>
      </c>
      <c r="J13" s="7">
        <f t="shared" si="0"/>
        <v>11666.666666666666</v>
      </c>
      <c r="K13" s="7">
        <f t="shared" si="0"/>
        <v>11666.666666666666</v>
      </c>
      <c r="L13" s="7">
        <f t="shared" si="0"/>
        <v>11666.666666666666</v>
      </c>
      <c r="M13" s="7">
        <f t="shared" si="0"/>
        <v>11666.666666666666</v>
      </c>
      <c r="N13" s="4">
        <f t="shared" ref="N13:Y13" si="1">$M13*(1+$N$9)</f>
        <v>12833.333333333334</v>
      </c>
      <c r="O13" s="4">
        <f t="shared" si="1"/>
        <v>12833.333333333334</v>
      </c>
      <c r="P13" s="4">
        <f t="shared" si="1"/>
        <v>12833.333333333334</v>
      </c>
      <c r="Q13" s="4">
        <f t="shared" si="1"/>
        <v>12833.333333333334</v>
      </c>
      <c r="R13" s="4">
        <f t="shared" si="1"/>
        <v>12833.333333333334</v>
      </c>
      <c r="S13" s="4">
        <f t="shared" si="1"/>
        <v>12833.333333333334</v>
      </c>
      <c r="T13" s="4">
        <f t="shared" si="1"/>
        <v>12833.333333333334</v>
      </c>
      <c r="U13" s="4">
        <f t="shared" si="1"/>
        <v>12833.333333333334</v>
      </c>
      <c r="V13" s="4">
        <f t="shared" si="1"/>
        <v>12833.333333333334</v>
      </c>
      <c r="W13" s="4">
        <f t="shared" si="1"/>
        <v>12833.333333333334</v>
      </c>
      <c r="X13" s="4">
        <f t="shared" si="1"/>
        <v>12833.333333333334</v>
      </c>
      <c r="Y13" s="4">
        <f t="shared" si="1"/>
        <v>12833.333333333334</v>
      </c>
      <c r="Z13" s="4">
        <f t="shared" ref="Z13:AK13" si="2">$Y13*(1+$Z$9)</f>
        <v>14116.666666666668</v>
      </c>
      <c r="AA13" s="4">
        <f t="shared" si="2"/>
        <v>14116.666666666668</v>
      </c>
      <c r="AB13" s="4">
        <f t="shared" si="2"/>
        <v>14116.666666666668</v>
      </c>
      <c r="AC13" s="4">
        <f t="shared" si="2"/>
        <v>14116.666666666668</v>
      </c>
      <c r="AD13" s="4">
        <f t="shared" si="2"/>
        <v>14116.666666666668</v>
      </c>
      <c r="AE13" s="4">
        <f t="shared" si="2"/>
        <v>14116.666666666668</v>
      </c>
      <c r="AF13" s="4">
        <f t="shared" si="2"/>
        <v>14116.666666666668</v>
      </c>
      <c r="AG13" s="4">
        <f t="shared" si="2"/>
        <v>14116.666666666668</v>
      </c>
      <c r="AH13" s="4">
        <f t="shared" si="2"/>
        <v>14116.666666666668</v>
      </c>
      <c r="AI13" s="4">
        <f t="shared" si="2"/>
        <v>14116.666666666668</v>
      </c>
      <c r="AJ13" s="4">
        <f t="shared" si="2"/>
        <v>14116.666666666668</v>
      </c>
      <c r="AK13" s="4">
        <f t="shared" si="2"/>
        <v>14116.666666666668</v>
      </c>
      <c r="AL13" s="4">
        <f t="shared" ref="AL13:AW13" si="3">$AK13*(1+$AL$9)</f>
        <v>15528.333333333336</v>
      </c>
      <c r="AM13" s="4">
        <f t="shared" si="3"/>
        <v>15528.333333333336</v>
      </c>
      <c r="AN13" s="4">
        <f t="shared" si="3"/>
        <v>15528.333333333336</v>
      </c>
      <c r="AO13" s="4">
        <f t="shared" si="3"/>
        <v>15528.333333333336</v>
      </c>
      <c r="AP13" s="4">
        <f t="shared" si="3"/>
        <v>15528.333333333336</v>
      </c>
      <c r="AQ13" s="4">
        <f t="shared" si="3"/>
        <v>15528.333333333336</v>
      </c>
      <c r="AR13" s="4">
        <f t="shared" si="3"/>
        <v>15528.333333333336</v>
      </c>
      <c r="AS13" s="4">
        <f t="shared" si="3"/>
        <v>15528.333333333336</v>
      </c>
      <c r="AT13" s="4">
        <f t="shared" si="3"/>
        <v>15528.333333333336</v>
      </c>
      <c r="AU13" s="4">
        <f t="shared" si="3"/>
        <v>15528.333333333336</v>
      </c>
      <c r="AV13" s="4">
        <f t="shared" si="3"/>
        <v>15528.333333333336</v>
      </c>
      <c r="AW13" s="4">
        <f t="shared" si="3"/>
        <v>15528.333333333336</v>
      </c>
      <c r="AX13" s="4">
        <f t="shared" ref="AX13:BI13" si="4">$AW13*(1+$AX$9)</f>
        <v>17081.166666666672</v>
      </c>
      <c r="AY13" s="4">
        <f t="shared" si="4"/>
        <v>17081.166666666672</v>
      </c>
      <c r="AZ13" s="4">
        <f t="shared" si="4"/>
        <v>17081.166666666672</v>
      </c>
      <c r="BA13" s="4">
        <f t="shared" si="4"/>
        <v>17081.166666666672</v>
      </c>
      <c r="BB13" s="4">
        <f t="shared" si="4"/>
        <v>17081.166666666672</v>
      </c>
      <c r="BC13" s="4">
        <f t="shared" si="4"/>
        <v>17081.166666666672</v>
      </c>
      <c r="BD13" s="4">
        <f t="shared" si="4"/>
        <v>17081.166666666672</v>
      </c>
      <c r="BE13" s="4">
        <f t="shared" si="4"/>
        <v>17081.166666666672</v>
      </c>
      <c r="BF13" s="4">
        <f t="shared" si="4"/>
        <v>17081.166666666672</v>
      </c>
      <c r="BG13" s="4">
        <f t="shared" si="4"/>
        <v>17081.166666666672</v>
      </c>
      <c r="BH13" s="4">
        <f t="shared" si="4"/>
        <v>17081.166666666672</v>
      </c>
      <c r="BI13" s="4">
        <f t="shared" si="4"/>
        <v>17081.166666666672</v>
      </c>
    </row>
    <row r="14" spans="1:61" x14ac:dyDescent="0.2">
      <c r="A14" s="3" t="s">
        <v>156</v>
      </c>
      <c r="B14" s="7">
        <f t="shared" ref="B14:M14" si="5">120000/12</f>
        <v>10000</v>
      </c>
      <c r="C14" s="7">
        <f t="shared" si="5"/>
        <v>10000</v>
      </c>
      <c r="D14" s="7">
        <f t="shared" si="5"/>
        <v>10000</v>
      </c>
      <c r="E14" s="7">
        <f t="shared" si="5"/>
        <v>10000</v>
      </c>
      <c r="F14" s="7">
        <f t="shared" si="5"/>
        <v>10000</v>
      </c>
      <c r="G14" s="7">
        <f t="shared" si="5"/>
        <v>10000</v>
      </c>
      <c r="H14" s="7">
        <f t="shared" si="5"/>
        <v>10000</v>
      </c>
      <c r="I14" s="7">
        <f t="shared" si="5"/>
        <v>10000</v>
      </c>
      <c r="J14" s="7">
        <f t="shared" si="5"/>
        <v>10000</v>
      </c>
      <c r="K14" s="7">
        <f t="shared" si="5"/>
        <v>10000</v>
      </c>
      <c r="L14" s="7">
        <f t="shared" si="5"/>
        <v>10000</v>
      </c>
      <c r="M14" s="7">
        <f t="shared" si="5"/>
        <v>10000</v>
      </c>
      <c r="N14" s="4">
        <f t="shared" ref="N14:Y14" si="6">$M14*(1+$N$9)</f>
        <v>11000</v>
      </c>
      <c r="O14" s="4">
        <f t="shared" si="6"/>
        <v>11000</v>
      </c>
      <c r="P14" s="4">
        <f t="shared" si="6"/>
        <v>11000</v>
      </c>
      <c r="Q14" s="4">
        <f t="shared" si="6"/>
        <v>11000</v>
      </c>
      <c r="R14" s="4">
        <f t="shared" si="6"/>
        <v>11000</v>
      </c>
      <c r="S14" s="4">
        <f t="shared" si="6"/>
        <v>11000</v>
      </c>
      <c r="T14" s="4">
        <f t="shared" si="6"/>
        <v>11000</v>
      </c>
      <c r="U14" s="4">
        <f t="shared" si="6"/>
        <v>11000</v>
      </c>
      <c r="V14" s="4">
        <f t="shared" si="6"/>
        <v>11000</v>
      </c>
      <c r="W14" s="4">
        <f t="shared" si="6"/>
        <v>11000</v>
      </c>
      <c r="X14" s="4">
        <f t="shared" si="6"/>
        <v>11000</v>
      </c>
      <c r="Y14" s="4">
        <f t="shared" si="6"/>
        <v>11000</v>
      </c>
      <c r="Z14" s="4">
        <f t="shared" ref="Z14:AK14" si="7">$Y14*(1+$Z$9)</f>
        <v>12100.000000000002</v>
      </c>
      <c r="AA14" s="4">
        <f t="shared" si="7"/>
        <v>12100.000000000002</v>
      </c>
      <c r="AB14" s="4">
        <f t="shared" si="7"/>
        <v>12100.000000000002</v>
      </c>
      <c r="AC14" s="4">
        <f t="shared" si="7"/>
        <v>12100.000000000002</v>
      </c>
      <c r="AD14" s="4">
        <f t="shared" si="7"/>
        <v>12100.000000000002</v>
      </c>
      <c r="AE14" s="4">
        <f t="shared" si="7"/>
        <v>12100.000000000002</v>
      </c>
      <c r="AF14" s="4">
        <f t="shared" si="7"/>
        <v>12100.000000000002</v>
      </c>
      <c r="AG14" s="4">
        <f t="shared" si="7"/>
        <v>12100.000000000002</v>
      </c>
      <c r="AH14" s="4">
        <f t="shared" si="7"/>
        <v>12100.000000000002</v>
      </c>
      <c r="AI14" s="4">
        <f t="shared" si="7"/>
        <v>12100.000000000002</v>
      </c>
      <c r="AJ14" s="4">
        <f t="shared" si="7"/>
        <v>12100.000000000002</v>
      </c>
      <c r="AK14" s="4">
        <f t="shared" si="7"/>
        <v>12100.000000000002</v>
      </c>
      <c r="AL14" s="4">
        <f t="shared" ref="AL14:AW14" si="8">$AK14*(1+$AL$9)</f>
        <v>13310.000000000004</v>
      </c>
      <c r="AM14" s="4">
        <f t="shared" si="8"/>
        <v>13310.000000000004</v>
      </c>
      <c r="AN14" s="4">
        <f t="shared" si="8"/>
        <v>13310.000000000004</v>
      </c>
      <c r="AO14" s="4">
        <f t="shared" si="8"/>
        <v>13310.000000000004</v>
      </c>
      <c r="AP14" s="4">
        <f t="shared" si="8"/>
        <v>13310.000000000004</v>
      </c>
      <c r="AQ14" s="4">
        <f t="shared" si="8"/>
        <v>13310.000000000004</v>
      </c>
      <c r="AR14" s="4">
        <f t="shared" si="8"/>
        <v>13310.000000000004</v>
      </c>
      <c r="AS14" s="4">
        <f t="shared" si="8"/>
        <v>13310.000000000004</v>
      </c>
      <c r="AT14" s="4">
        <f t="shared" si="8"/>
        <v>13310.000000000004</v>
      </c>
      <c r="AU14" s="4">
        <f t="shared" si="8"/>
        <v>13310.000000000004</v>
      </c>
      <c r="AV14" s="4">
        <f t="shared" si="8"/>
        <v>13310.000000000004</v>
      </c>
      <c r="AW14" s="4">
        <f t="shared" si="8"/>
        <v>13310.000000000004</v>
      </c>
      <c r="AX14" s="4">
        <f t="shared" ref="AX14:BI14" si="9">$AW14*(1+$AX$9)</f>
        <v>14641.000000000005</v>
      </c>
      <c r="AY14" s="4">
        <f t="shared" si="9"/>
        <v>14641.000000000005</v>
      </c>
      <c r="AZ14" s="4">
        <f t="shared" si="9"/>
        <v>14641.000000000005</v>
      </c>
      <c r="BA14" s="4">
        <f t="shared" si="9"/>
        <v>14641.000000000005</v>
      </c>
      <c r="BB14" s="4">
        <f t="shared" si="9"/>
        <v>14641.000000000005</v>
      </c>
      <c r="BC14" s="4">
        <f t="shared" si="9"/>
        <v>14641.000000000005</v>
      </c>
      <c r="BD14" s="4">
        <f t="shared" si="9"/>
        <v>14641.000000000005</v>
      </c>
      <c r="BE14" s="4">
        <f t="shared" si="9"/>
        <v>14641.000000000005</v>
      </c>
      <c r="BF14" s="4">
        <f t="shared" si="9"/>
        <v>14641.000000000005</v>
      </c>
      <c r="BG14" s="4">
        <f t="shared" si="9"/>
        <v>14641.000000000005</v>
      </c>
      <c r="BH14" s="4">
        <f t="shared" si="9"/>
        <v>14641.000000000005</v>
      </c>
      <c r="BI14" s="4">
        <f t="shared" si="9"/>
        <v>14641.000000000005</v>
      </c>
    </row>
    <row r="15" spans="1:61" x14ac:dyDescent="0.2">
      <c r="A15" s="3" t="s">
        <v>157</v>
      </c>
      <c r="B15" s="7">
        <f t="shared" ref="B15:M15" si="10">120000/12</f>
        <v>10000</v>
      </c>
      <c r="C15" s="7">
        <f t="shared" si="10"/>
        <v>10000</v>
      </c>
      <c r="D15" s="7">
        <f t="shared" si="10"/>
        <v>10000</v>
      </c>
      <c r="E15" s="7">
        <f t="shared" si="10"/>
        <v>10000</v>
      </c>
      <c r="F15" s="7">
        <f t="shared" si="10"/>
        <v>10000</v>
      </c>
      <c r="G15" s="7">
        <f t="shared" si="10"/>
        <v>10000</v>
      </c>
      <c r="H15" s="7">
        <f t="shared" si="10"/>
        <v>10000</v>
      </c>
      <c r="I15" s="7">
        <f t="shared" si="10"/>
        <v>10000</v>
      </c>
      <c r="J15" s="7">
        <f t="shared" si="10"/>
        <v>10000</v>
      </c>
      <c r="K15" s="7">
        <f t="shared" si="10"/>
        <v>10000</v>
      </c>
      <c r="L15" s="7">
        <f t="shared" si="10"/>
        <v>10000</v>
      </c>
      <c r="M15" s="7">
        <f t="shared" si="10"/>
        <v>10000</v>
      </c>
      <c r="N15" s="4">
        <f t="shared" ref="N15:Y15" si="11">$M15*(1+$N$9)</f>
        <v>11000</v>
      </c>
      <c r="O15" s="4">
        <f t="shared" si="11"/>
        <v>11000</v>
      </c>
      <c r="P15" s="4">
        <f t="shared" si="11"/>
        <v>11000</v>
      </c>
      <c r="Q15" s="4">
        <f t="shared" si="11"/>
        <v>11000</v>
      </c>
      <c r="R15" s="4">
        <f t="shared" si="11"/>
        <v>11000</v>
      </c>
      <c r="S15" s="4">
        <f t="shared" si="11"/>
        <v>11000</v>
      </c>
      <c r="T15" s="4">
        <f t="shared" si="11"/>
        <v>11000</v>
      </c>
      <c r="U15" s="4">
        <f t="shared" si="11"/>
        <v>11000</v>
      </c>
      <c r="V15" s="4">
        <f t="shared" si="11"/>
        <v>11000</v>
      </c>
      <c r="W15" s="4">
        <f t="shared" si="11"/>
        <v>11000</v>
      </c>
      <c r="X15" s="4">
        <f t="shared" si="11"/>
        <v>11000</v>
      </c>
      <c r="Y15" s="4">
        <f t="shared" si="11"/>
        <v>11000</v>
      </c>
      <c r="Z15" s="4">
        <f t="shared" ref="Z15:AK15" si="12">$Y15*(1+$Z$9)</f>
        <v>12100.000000000002</v>
      </c>
      <c r="AA15" s="4">
        <f t="shared" si="12"/>
        <v>12100.000000000002</v>
      </c>
      <c r="AB15" s="4">
        <f t="shared" si="12"/>
        <v>12100.000000000002</v>
      </c>
      <c r="AC15" s="4">
        <f t="shared" si="12"/>
        <v>12100.000000000002</v>
      </c>
      <c r="AD15" s="4">
        <f t="shared" si="12"/>
        <v>12100.000000000002</v>
      </c>
      <c r="AE15" s="4">
        <f t="shared" si="12"/>
        <v>12100.000000000002</v>
      </c>
      <c r="AF15" s="4">
        <f t="shared" si="12"/>
        <v>12100.000000000002</v>
      </c>
      <c r="AG15" s="4">
        <f t="shared" si="12"/>
        <v>12100.000000000002</v>
      </c>
      <c r="AH15" s="4">
        <f t="shared" si="12"/>
        <v>12100.000000000002</v>
      </c>
      <c r="AI15" s="4">
        <f t="shared" si="12"/>
        <v>12100.000000000002</v>
      </c>
      <c r="AJ15" s="4">
        <f t="shared" si="12"/>
        <v>12100.000000000002</v>
      </c>
      <c r="AK15" s="4">
        <f t="shared" si="12"/>
        <v>12100.000000000002</v>
      </c>
      <c r="AL15" s="4">
        <f t="shared" ref="AL15:AW15" si="13">$AK15*(1+$AL$9)</f>
        <v>13310.000000000004</v>
      </c>
      <c r="AM15" s="4">
        <f t="shared" si="13"/>
        <v>13310.000000000004</v>
      </c>
      <c r="AN15" s="4">
        <f t="shared" si="13"/>
        <v>13310.000000000004</v>
      </c>
      <c r="AO15" s="4">
        <f t="shared" si="13"/>
        <v>13310.000000000004</v>
      </c>
      <c r="AP15" s="4">
        <f t="shared" si="13"/>
        <v>13310.000000000004</v>
      </c>
      <c r="AQ15" s="4">
        <f t="shared" si="13"/>
        <v>13310.000000000004</v>
      </c>
      <c r="AR15" s="4">
        <f t="shared" si="13"/>
        <v>13310.000000000004</v>
      </c>
      <c r="AS15" s="4">
        <f t="shared" si="13"/>
        <v>13310.000000000004</v>
      </c>
      <c r="AT15" s="4">
        <f t="shared" si="13"/>
        <v>13310.000000000004</v>
      </c>
      <c r="AU15" s="4">
        <f t="shared" si="13"/>
        <v>13310.000000000004</v>
      </c>
      <c r="AV15" s="4">
        <f t="shared" si="13"/>
        <v>13310.000000000004</v>
      </c>
      <c r="AW15" s="4">
        <f t="shared" si="13"/>
        <v>13310.000000000004</v>
      </c>
      <c r="AX15" s="4">
        <f t="shared" ref="AX15:BI15" si="14">$AW15*(1+$AX$9)</f>
        <v>14641.000000000005</v>
      </c>
      <c r="AY15" s="4">
        <f t="shared" si="14"/>
        <v>14641.000000000005</v>
      </c>
      <c r="AZ15" s="4">
        <f t="shared" si="14"/>
        <v>14641.000000000005</v>
      </c>
      <c r="BA15" s="4">
        <f t="shared" si="14"/>
        <v>14641.000000000005</v>
      </c>
      <c r="BB15" s="4">
        <f t="shared" si="14"/>
        <v>14641.000000000005</v>
      </c>
      <c r="BC15" s="4">
        <f t="shared" si="14"/>
        <v>14641.000000000005</v>
      </c>
      <c r="BD15" s="4">
        <f t="shared" si="14"/>
        <v>14641.000000000005</v>
      </c>
      <c r="BE15" s="4">
        <f t="shared" si="14"/>
        <v>14641.000000000005</v>
      </c>
      <c r="BF15" s="4">
        <f t="shared" si="14"/>
        <v>14641.000000000005</v>
      </c>
      <c r="BG15" s="4">
        <f t="shared" si="14"/>
        <v>14641.000000000005</v>
      </c>
      <c r="BH15" s="4">
        <f t="shared" si="14"/>
        <v>14641.000000000005</v>
      </c>
      <c r="BI15" s="4">
        <f t="shared" si="14"/>
        <v>14641.000000000005</v>
      </c>
    </row>
    <row r="16" spans="1:61" x14ac:dyDescent="0.2">
      <c r="A16" s="3" t="s">
        <v>158</v>
      </c>
      <c r="B16" s="7">
        <f t="shared" ref="B16:M16" si="15">120000/12</f>
        <v>10000</v>
      </c>
      <c r="C16" s="7">
        <f t="shared" si="15"/>
        <v>10000</v>
      </c>
      <c r="D16" s="7">
        <f t="shared" si="15"/>
        <v>10000</v>
      </c>
      <c r="E16" s="7">
        <f t="shared" si="15"/>
        <v>10000</v>
      </c>
      <c r="F16" s="7">
        <f t="shared" si="15"/>
        <v>10000</v>
      </c>
      <c r="G16" s="7">
        <f t="shared" si="15"/>
        <v>10000</v>
      </c>
      <c r="H16" s="7">
        <f t="shared" si="15"/>
        <v>10000</v>
      </c>
      <c r="I16" s="7">
        <f t="shared" si="15"/>
        <v>10000</v>
      </c>
      <c r="J16" s="7">
        <f t="shared" si="15"/>
        <v>10000</v>
      </c>
      <c r="K16" s="7">
        <f t="shared" si="15"/>
        <v>10000</v>
      </c>
      <c r="L16" s="7">
        <f t="shared" si="15"/>
        <v>10000</v>
      </c>
      <c r="M16" s="7">
        <f t="shared" si="15"/>
        <v>10000</v>
      </c>
      <c r="N16" s="4">
        <f t="shared" ref="N16:Y16" si="16">$M16*(1+$N$9)</f>
        <v>11000</v>
      </c>
      <c r="O16" s="4">
        <f t="shared" si="16"/>
        <v>11000</v>
      </c>
      <c r="P16" s="4">
        <f t="shared" si="16"/>
        <v>11000</v>
      </c>
      <c r="Q16" s="4">
        <f t="shared" si="16"/>
        <v>11000</v>
      </c>
      <c r="R16" s="4">
        <f t="shared" si="16"/>
        <v>11000</v>
      </c>
      <c r="S16" s="4">
        <f t="shared" si="16"/>
        <v>11000</v>
      </c>
      <c r="T16" s="4">
        <f t="shared" si="16"/>
        <v>11000</v>
      </c>
      <c r="U16" s="4">
        <f t="shared" si="16"/>
        <v>11000</v>
      </c>
      <c r="V16" s="4">
        <f t="shared" si="16"/>
        <v>11000</v>
      </c>
      <c r="W16" s="4">
        <f t="shared" si="16"/>
        <v>11000</v>
      </c>
      <c r="X16" s="4">
        <f t="shared" si="16"/>
        <v>11000</v>
      </c>
      <c r="Y16" s="4">
        <f t="shared" si="16"/>
        <v>11000</v>
      </c>
      <c r="Z16" s="4">
        <f t="shared" ref="Z16:AK16" si="17">$Y16*(1+$Z$9)</f>
        <v>12100.000000000002</v>
      </c>
      <c r="AA16" s="4">
        <f t="shared" si="17"/>
        <v>12100.000000000002</v>
      </c>
      <c r="AB16" s="4">
        <f t="shared" si="17"/>
        <v>12100.000000000002</v>
      </c>
      <c r="AC16" s="4">
        <f t="shared" si="17"/>
        <v>12100.000000000002</v>
      </c>
      <c r="AD16" s="4">
        <f t="shared" si="17"/>
        <v>12100.000000000002</v>
      </c>
      <c r="AE16" s="4">
        <f t="shared" si="17"/>
        <v>12100.000000000002</v>
      </c>
      <c r="AF16" s="4">
        <f t="shared" si="17"/>
        <v>12100.000000000002</v>
      </c>
      <c r="AG16" s="4">
        <f t="shared" si="17"/>
        <v>12100.000000000002</v>
      </c>
      <c r="AH16" s="4">
        <f t="shared" si="17"/>
        <v>12100.000000000002</v>
      </c>
      <c r="AI16" s="4">
        <f t="shared" si="17"/>
        <v>12100.000000000002</v>
      </c>
      <c r="AJ16" s="4">
        <f t="shared" si="17"/>
        <v>12100.000000000002</v>
      </c>
      <c r="AK16" s="4">
        <f t="shared" si="17"/>
        <v>12100.000000000002</v>
      </c>
      <c r="AL16" s="4">
        <f t="shared" ref="AL16:AW16" si="18">$AK16*(1+$AL$9)</f>
        <v>13310.000000000004</v>
      </c>
      <c r="AM16" s="4">
        <f t="shared" si="18"/>
        <v>13310.000000000004</v>
      </c>
      <c r="AN16" s="4">
        <f t="shared" si="18"/>
        <v>13310.000000000004</v>
      </c>
      <c r="AO16" s="4">
        <f t="shared" si="18"/>
        <v>13310.000000000004</v>
      </c>
      <c r="AP16" s="4">
        <f t="shared" si="18"/>
        <v>13310.000000000004</v>
      </c>
      <c r="AQ16" s="4">
        <f t="shared" si="18"/>
        <v>13310.000000000004</v>
      </c>
      <c r="AR16" s="4">
        <f t="shared" si="18"/>
        <v>13310.000000000004</v>
      </c>
      <c r="AS16" s="4">
        <f t="shared" si="18"/>
        <v>13310.000000000004</v>
      </c>
      <c r="AT16" s="4">
        <f t="shared" si="18"/>
        <v>13310.000000000004</v>
      </c>
      <c r="AU16" s="4">
        <f t="shared" si="18"/>
        <v>13310.000000000004</v>
      </c>
      <c r="AV16" s="4">
        <f t="shared" si="18"/>
        <v>13310.000000000004</v>
      </c>
      <c r="AW16" s="4">
        <f t="shared" si="18"/>
        <v>13310.000000000004</v>
      </c>
      <c r="AX16" s="4">
        <f t="shared" ref="AX16:BI16" si="19">$AW16*(1+$AX$9)</f>
        <v>14641.000000000005</v>
      </c>
      <c r="AY16" s="4">
        <f t="shared" si="19"/>
        <v>14641.000000000005</v>
      </c>
      <c r="AZ16" s="4">
        <f t="shared" si="19"/>
        <v>14641.000000000005</v>
      </c>
      <c r="BA16" s="4">
        <f t="shared" si="19"/>
        <v>14641.000000000005</v>
      </c>
      <c r="BB16" s="4">
        <f t="shared" si="19"/>
        <v>14641.000000000005</v>
      </c>
      <c r="BC16" s="4">
        <f t="shared" si="19"/>
        <v>14641.000000000005</v>
      </c>
      <c r="BD16" s="4">
        <f t="shared" si="19"/>
        <v>14641.000000000005</v>
      </c>
      <c r="BE16" s="4">
        <f t="shared" si="19"/>
        <v>14641.000000000005</v>
      </c>
      <c r="BF16" s="4">
        <f t="shared" si="19"/>
        <v>14641.000000000005</v>
      </c>
      <c r="BG16" s="4">
        <f t="shared" si="19"/>
        <v>14641.000000000005</v>
      </c>
      <c r="BH16" s="4">
        <f t="shared" si="19"/>
        <v>14641.000000000005</v>
      </c>
      <c r="BI16" s="4">
        <f t="shared" si="19"/>
        <v>14641.000000000005</v>
      </c>
    </row>
    <row r="17" spans="1:61" x14ac:dyDescent="0.2">
      <c r="A17" s="3" t="s">
        <v>159</v>
      </c>
      <c r="B17" s="7">
        <f t="shared" ref="B17:M17" si="20">120000/12</f>
        <v>10000</v>
      </c>
      <c r="C17" s="7">
        <f t="shared" si="20"/>
        <v>10000</v>
      </c>
      <c r="D17" s="7">
        <f t="shared" si="20"/>
        <v>10000</v>
      </c>
      <c r="E17" s="7">
        <f t="shared" si="20"/>
        <v>10000</v>
      </c>
      <c r="F17" s="7">
        <f t="shared" si="20"/>
        <v>10000</v>
      </c>
      <c r="G17" s="7">
        <f t="shared" si="20"/>
        <v>10000</v>
      </c>
      <c r="H17" s="7">
        <f t="shared" si="20"/>
        <v>10000</v>
      </c>
      <c r="I17" s="7">
        <f t="shared" si="20"/>
        <v>10000</v>
      </c>
      <c r="J17" s="7">
        <f t="shared" si="20"/>
        <v>10000</v>
      </c>
      <c r="K17" s="7">
        <f t="shared" si="20"/>
        <v>10000</v>
      </c>
      <c r="L17" s="7">
        <f t="shared" si="20"/>
        <v>10000</v>
      </c>
      <c r="M17" s="7">
        <f t="shared" si="20"/>
        <v>10000</v>
      </c>
      <c r="N17" s="4">
        <f t="shared" ref="N17:Y17" si="21">$M17*(1+$N$10)</f>
        <v>11000</v>
      </c>
      <c r="O17" s="4">
        <f t="shared" si="21"/>
        <v>11000</v>
      </c>
      <c r="P17" s="4">
        <f t="shared" si="21"/>
        <v>11000</v>
      </c>
      <c r="Q17" s="4">
        <f t="shared" si="21"/>
        <v>11000</v>
      </c>
      <c r="R17" s="4">
        <f t="shared" si="21"/>
        <v>11000</v>
      </c>
      <c r="S17" s="4">
        <f t="shared" si="21"/>
        <v>11000</v>
      </c>
      <c r="T17" s="4">
        <f t="shared" si="21"/>
        <v>11000</v>
      </c>
      <c r="U17" s="4">
        <f t="shared" si="21"/>
        <v>11000</v>
      </c>
      <c r="V17" s="4">
        <f t="shared" si="21"/>
        <v>11000</v>
      </c>
      <c r="W17" s="4">
        <f t="shared" si="21"/>
        <v>11000</v>
      </c>
      <c r="X17" s="4">
        <f t="shared" si="21"/>
        <v>11000</v>
      </c>
      <c r="Y17" s="4">
        <f t="shared" si="21"/>
        <v>11000</v>
      </c>
      <c r="Z17" s="4">
        <f t="shared" ref="Z17:AK17" si="22">$Y17*(1+$Z$10)</f>
        <v>12100.000000000002</v>
      </c>
      <c r="AA17" s="4">
        <f t="shared" si="22"/>
        <v>12100.000000000002</v>
      </c>
      <c r="AB17" s="4">
        <f t="shared" si="22"/>
        <v>12100.000000000002</v>
      </c>
      <c r="AC17" s="4">
        <f t="shared" si="22"/>
        <v>12100.000000000002</v>
      </c>
      <c r="AD17" s="4">
        <f t="shared" si="22"/>
        <v>12100.000000000002</v>
      </c>
      <c r="AE17" s="4">
        <f t="shared" si="22"/>
        <v>12100.000000000002</v>
      </c>
      <c r="AF17" s="4">
        <f t="shared" si="22"/>
        <v>12100.000000000002</v>
      </c>
      <c r="AG17" s="4">
        <f t="shared" si="22"/>
        <v>12100.000000000002</v>
      </c>
      <c r="AH17" s="4">
        <f t="shared" si="22"/>
        <v>12100.000000000002</v>
      </c>
      <c r="AI17" s="4">
        <f t="shared" si="22"/>
        <v>12100.000000000002</v>
      </c>
      <c r="AJ17" s="4">
        <f t="shared" si="22"/>
        <v>12100.000000000002</v>
      </c>
      <c r="AK17" s="4">
        <f t="shared" si="22"/>
        <v>12100.000000000002</v>
      </c>
      <c r="AL17" s="4">
        <f t="shared" ref="AL17:AW17" si="23">$AK17*(1+$AL$10)</f>
        <v>13310.000000000004</v>
      </c>
      <c r="AM17" s="4">
        <f t="shared" si="23"/>
        <v>13310.000000000004</v>
      </c>
      <c r="AN17" s="4">
        <f t="shared" si="23"/>
        <v>13310.000000000004</v>
      </c>
      <c r="AO17" s="4">
        <f t="shared" si="23"/>
        <v>13310.000000000004</v>
      </c>
      <c r="AP17" s="4">
        <f t="shared" si="23"/>
        <v>13310.000000000004</v>
      </c>
      <c r="AQ17" s="4">
        <f t="shared" si="23"/>
        <v>13310.000000000004</v>
      </c>
      <c r="AR17" s="4">
        <f t="shared" si="23"/>
        <v>13310.000000000004</v>
      </c>
      <c r="AS17" s="4">
        <f t="shared" si="23"/>
        <v>13310.000000000004</v>
      </c>
      <c r="AT17" s="4">
        <f t="shared" si="23"/>
        <v>13310.000000000004</v>
      </c>
      <c r="AU17" s="4">
        <f t="shared" si="23"/>
        <v>13310.000000000004</v>
      </c>
      <c r="AV17" s="4">
        <f t="shared" si="23"/>
        <v>13310.000000000004</v>
      </c>
      <c r="AW17" s="4">
        <f t="shared" si="23"/>
        <v>13310.000000000004</v>
      </c>
      <c r="AX17" s="4">
        <f t="shared" ref="AX17:BI17" si="24">$AW17*(1+$AX$10)</f>
        <v>14641.000000000005</v>
      </c>
      <c r="AY17" s="4">
        <f t="shared" si="24"/>
        <v>14641.000000000005</v>
      </c>
      <c r="AZ17" s="4">
        <f t="shared" si="24"/>
        <v>14641.000000000005</v>
      </c>
      <c r="BA17" s="4">
        <f t="shared" si="24"/>
        <v>14641.000000000005</v>
      </c>
      <c r="BB17" s="4">
        <f t="shared" si="24"/>
        <v>14641.000000000005</v>
      </c>
      <c r="BC17" s="4">
        <f t="shared" si="24"/>
        <v>14641.000000000005</v>
      </c>
      <c r="BD17" s="4">
        <f t="shared" si="24"/>
        <v>14641.000000000005</v>
      </c>
      <c r="BE17" s="4">
        <f t="shared" si="24"/>
        <v>14641.000000000005</v>
      </c>
      <c r="BF17" s="4">
        <f t="shared" si="24"/>
        <v>14641.000000000005</v>
      </c>
      <c r="BG17" s="4">
        <f t="shared" si="24"/>
        <v>14641.000000000005</v>
      </c>
      <c r="BH17" s="4">
        <f t="shared" si="24"/>
        <v>14641.000000000005</v>
      </c>
      <c r="BI17" s="4">
        <f t="shared" si="24"/>
        <v>14641.000000000005</v>
      </c>
    </row>
    <row r="18" spans="1:61" x14ac:dyDescent="0.2">
      <c r="A18" s="3" t="s">
        <v>160</v>
      </c>
      <c r="B18" s="4">
        <f t="shared" ref="B18:M18" si="25">60000/12</f>
        <v>5000</v>
      </c>
      <c r="C18" s="4">
        <f t="shared" si="25"/>
        <v>5000</v>
      </c>
      <c r="D18" s="4">
        <f t="shared" si="25"/>
        <v>5000</v>
      </c>
      <c r="E18" s="4">
        <f t="shared" si="25"/>
        <v>5000</v>
      </c>
      <c r="F18" s="4">
        <f t="shared" si="25"/>
        <v>5000</v>
      </c>
      <c r="G18" s="4">
        <f t="shared" si="25"/>
        <v>5000</v>
      </c>
      <c r="H18" s="4">
        <f t="shared" si="25"/>
        <v>5000</v>
      </c>
      <c r="I18" s="4">
        <f t="shared" si="25"/>
        <v>5000</v>
      </c>
      <c r="J18" s="4">
        <f t="shared" si="25"/>
        <v>5000</v>
      </c>
      <c r="K18" s="4">
        <f t="shared" si="25"/>
        <v>5000</v>
      </c>
      <c r="L18" s="4">
        <f t="shared" si="25"/>
        <v>5000</v>
      </c>
      <c r="M18" s="4">
        <f t="shared" si="25"/>
        <v>5000</v>
      </c>
      <c r="N18" s="4">
        <f t="shared" ref="N18:Y18" si="26">$M18*(1+$N$11)</f>
        <v>5250</v>
      </c>
      <c r="O18" s="4">
        <f t="shared" si="26"/>
        <v>5250</v>
      </c>
      <c r="P18" s="4">
        <f t="shared" si="26"/>
        <v>5250</v>
      </c>
      <c r="Q18" s="4">
        <f t="shared" si="26"/>
        <v>5250</v>
      </c>
      <c r="R18" s="4">
        <f t="shared" si="26"/>
        <v>5250</v>
      </c>
      <c r="S18" s="4">
        <f t="shared" si="26"/>
        <v>5250</v>
      </c>
      <c r="T18" s="4">
        <f t="shared" si="26"/>
        <v>5250</v>
      </c>
      <c r="U18" s="4">
        <f t="shared" si="26"/>
        <v>5250</v>
      </c>
      <c r="V18" s="4">
        <f t="shared" si="26"/>
        <v>5250</v>
      </c>
      <c r="W18" s="4">
        <f t="shared" si="26"/>
        <v>5250</v>
      </c>
      <c r="X18" s="4">
        <f t="shared" si="26"/>
        <v>5250</v>
      </c>
      <c r="Y18" s="4">
        <f t="shared" si="26"/>
        <v>5250</v>
      </c>
      <c r="Z18" s="4">
        <f t="shared" ref="Z18:AK18" si="27">$Y18*(1+$Z$11)</f>
        <v>5512.5</v>
      </c>
      <c r="AA18" s="4">
        <f t="shared" si="27"/>
        <v>5512.5</v>
      </c>
      <c r="AB18" s="4">
        <f t="shared" si="27"/>
        <v>5512.5</v>
      </c>
      <c r="AC18" s="4">
        <f t="shared" si="27"/>
        <v>5512.5</v>
      </c>
      <c r="AD18" s="4">
        <f t="shared" si="27"/>
        <v>5512.5</v>
      </c>
      <c r="AE18" s="4">
        <f t="shared" si="27"/>
        <v>5512.5</v>
      </c>
      <c r="AF18" s="4">
        <f t="shared" si="27"/>
        <v>5512.5</v>
      </c>
      <c r="AG18" s="4">
        <f t="shared" si="27"/>
        <v>5512.5</v>
      </c>
      <c r="AH18" s="4">
        <f t="shared" si="27"/>
        <v>5512.5</v>
      </c>
      <c r="AI18" s="4">
        <f t="shared" si="27"/>
        <v>5512.5</v>
      </c>
      <c r="AJ18" s="4">
        <f t="shared" si="27"/>
        <v>5512.5</v>
      </c>
      <c r="AK18" s="4">
        <f t="shared" si="27"/>
        <v>5512.5</v>
      </c>
      <c r="AL18" s="4">
        <f t="shared" ref="AL18:AW18" si="28">$AK18*(1+$AL$11)</f>
        <v>5788.125</v>
      </c>
      <c r="AM18" s="4">
        <f t="shared" si="28"/>
        <v>5788.125</v>
      </c>
      <c r="AN18" s="4">
        <f t="shared" si="28"/>
        <v>5788.125</v>
      </c>
      <c r="AO18" s="4">
        <f t="shared" si="28"/>
        <v>5788.125</v>
      </c>
      <c r="AP18" s="4">
        <f t="shared" si="28"/>
        <v>5788.125</v>
      </c>
      <c r="AQ18" s="4">
        <f t="shared" si="28"/>
        <v>5788.125</v>
      </c>
      <c r="AR18" s="4">
        <f t="shared" si="28"/>
        <v>5788.125</v>
      </c>
      <c r="AS18" s="4">
        <f t="shared" si="28"/>
        <v>5788.125</v>
      </c>
      <c r="AT18" s="4">
        <f t="shared" si="28"/>
        <v>5788.125</v>
      </c>
      <c r="AU18" s="4">
        <f t="shared" si="28"/>
        <v>5788.125</v>
      </c>
      <c r="AV18" s="4">
        <f t="shared" si="28"/>
        <v>5788.125</v>
      </c>
      <c r="AW18" s="4">
        <f t="shared" si="28"/>
        <v>5788.125</v>
      </c>
      <c r="AX18" s="4">
        <f t="shared" ref="AX18:BI18" si="29">$AW18*(1+$AX$11)</f>
        <v>6077.53125</v>
      </c>
      <c r="AY18" s="4">
        <f t="shared" si="29"/>
        <v>6077.53125</v>
      </c>
      <c r="AZ18" s="4">
        <f t="shared" si="29"/>
        <v>6077.53125</v>
      </c>
      <c r="BA18" s="4">
        <f t="shared" si="29"/>
        <v>6077.53125</v>
      </c>
      <c r="BB18" s="4">
        <f t="shared" si="29"/>
        <v>6077.53125</v>
      </c>
      <c r="BC18" s="4">
        <f t="shared" si="29"/>
        <v>6077.53125</v>
      </c>
      <c r="BD18" s="4">
        <f t="shared" si="29"/>
        <v>6077.53125</v>
      </c>
      <c r="BE18" s="4">
        <f t="shared" si="29"/>
        <v>6077.53125</v>
      </c>
      <c r="BF18" s="4">
        <f t="shared" si="29"/>
        <v>6077.53125</v>
      </c>
      <c r="BG18" s="4">
        <f t="shared" si="29"/>
        <v>6077.53125</v>
      </c>
      <c r="BH18" s="4">
        <f t="shared" si="29"/>
        <v>6077.53125</v>
      </c>
      <c r="BI18" s="4">
        <f t="shared" si="29"/>
        <v>6077.53125</v>
      </c>
    </row>
    <row r="19" spans="1:61" x14ac:dyDescent="0.2">
      <c r="A19" s="3" t="s">
        <v>160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ref="H19:M19" si="30">60000/12</f>
        <v>5000</v>
      </c>
      <c r="I19" s="4">
        <f t="shared" si="30"/>
        <v>5000</v>
      </c>
      <c r="J19" s="4">
        <f t="shared" si="30"/>
        <v>5000</v>
      </c>
      <c r="K19" s="4">
        <f t="shared" si="30"/>
        <v>5000</v>
      </c>
      <c r="L19" s="4">
        <f t="shared" si="30"/>
        <v>5000</v>
      </c>
      <c r="M19" s="4">
        <f t="shared" si="30"/>
        <v>5000</v>
      </c>
      <c r="N19" s="4">
        <f t="shared" ref="N19:Y19" si="31">$M19*(1+$N$11)</f>
        <v>5250</v>
      </c>
      <c r="O19" s="4">
        <f t="shared" si="31"/>
        <v>5250</v>
      </c>
      <c r="P19" s="4">
        <f t="shared" si="31"/>
        <v>5250</v>
      </c>
      <c r="Q19" s="4">
        <f t="shared" si="31"/>
        <v>5250</v>
      </c>
      <c r="R19" s="4">
        <f t="shared" si="31"/>
        <v>5250</v>
      </c>
      <c r="S19" s="4">
        <f t="shared" si="31"/>
        <v>5250</v>
      </c>
      <c r="T19" s="4">
        <f t="shared" si="31"/>
        <v>5250</v>
      </c>
      <c r="U19" s="4">
        <f t="shared" si="31"/>
        <v>5250</v>
      </c>
      <c r="V19" s="4">
        <f t="shared" si="31"/>
        <v>5250</v>
      </c>
      <c r="W19" s="4">
        <f t="shared" si="31"/>
        <v>5250</v>
      </c>
      <c r="X19" s="4">
        <f t="shared" si="31"/>
        <v>5250</v>
      </c>
      <c r="Y19" s="4">
        <f t="shared" si="31"/>
        <v>5250</v>
      </c>
      <c r="Z19" s="4">
        <f t="shared" ref="Z19:AK19" si="32">$Y19*(1+$Z$11)</f>
        <v>5512.5</v>
      </c>
      <c r="AA19" s="4">
        <f t="shared" si="32"/>
        <v>5512.5</v>
      </c>
      <c r="AB19" s="4">
        <f t="shared" si="32"/>
        <v>5512.5</v>
      </c>
      <c r="AC19" s="4">
        <f t="shared" si="32"/>
        <v>5512.5</v>
      </c>
      <c r="AD19" s="4">
        <f t="shared" si="32"/>
        <v>5512.5</v>
      </c>
      <c r="AE19" s="4">
        <f t="shared" si="32"/>
        <v>5512.5</v>
      </c>
      <c r="AF19" s="4">
        <f t="shared" si="32"/>
        <v>5512.5</v>
      </c>
      <c r="AG19" s="4">
        <f t="shared" si="32"/>
        <v>5512.5</v>
      </c>
      <c r="AH19" s="4">
        <f t="shared" si="32"/>
        <v>5512.5</v>
      </c>
      <c r="AI19" s="4">
        <f t="shared" si="32"/>
        <v>5512.5</v>
      </c>
      <c r="AJ19" s="4">
        <f t="shared" si="32"/>
        <v>5512.5</v>
      </c>
      <c r="AK19" s="4">
        <f t="shared" si="32"/>
        <v>5512.5</v>
      </c>
      <c r="AL19" s="4">
        <f t="shared" ref="AL19:AW19" si="33">$AK19*(1+$AL$11)</f>
        <v>5788.125</v>
      </c>
      <c r="AM19" s="4">
        <f t="shared" si="33"/>
        <v>5788.125</v>
      </c>
      <c r="AN19" s="4">
        <f t="shared" si="33"/>
        <v>5788.125</v>
      </c>
      <c r="AO19" s="4">
        <f t="shared" si="33"/>
        <v>5788.125</v>
      </c>
      <c r="AP19" s="4">
        <f t="shared" si="33"/>
        <v>5788.125</v>
      </c>
      <c r="AQ19" s="4">
        <f t="shared" si="33"/>
        <v>5788.125</v>
      </c>
      <c r="AR19" s="4">
        <f t="shared" si="33"/>
        <v>5788.125</v>
      </c>
      <c r="AS19" s="4">
        <f t="shared" si="33"/>
        <v>5788.125</v>
      </c>
      <c r="AT19" s="4">
        <f t="shared" si="33"/>
        <v>5788.125</v>
      </c>
      <c r="AU19" s="4">
        <f t="shared" si="33"/>
        <v>5788.125</v>
      </c>
      <c r="AV19" s="4">
        <f t="shared" si="33"/>
        <v>5788.125</v>
      </c>
      <c r="AW19" s="4">
        <f t="shared" si="33"/>
        <v>5788.125</v>
      </c>
      <c r="AX19" s="4">
        <f t="shared" ref="AX19:BI19" si="34">$AW19*(1+$AX$11)</f>
        <v>6077.53125</v>
      </c>
      <c r="AY19" s="4">
        <f t="shared" si="34"/>
        <v>6077.53125</v>
      </c>
      <c r="AZ19" s="4">
        <f t="shared" si="34"/>
        <v>6077.53125</v>
      </c>
      <c r="BA19" s="4">
        <f t="shared" si="34"/>
        <v>6077.53125</v>
      </c>
      <c r="BB19" s="4">
        <f t="shared" si="34"/>
        <v>6077.53125</v>
      </c>
      <c r="BC19" s="4">
        <f t="shared" si="34"/>
        <v>6077.53125</v>
      </c>
      <c r="BD19" s="4">
        <f t="shared" si="34"/>
        <v>6077.53125</v>
      </c>
      <c r="BE19" s="4">
        <f t="shared" si="34"/>
        <v>6077.53125</v>
      </c>
      <c r="BF19" s="4">
        <f t="shared" si="34"/>
        <v>6077.53125</v>
      </c>
      <c r="BG19" s="4">
        <f t="shared" si="34"/>
        <v>6077.53125</v>
      </c>
      <c r="BH19" s="4">
        <f t="shared" si="34"/>
        <v>6077.53125</v>
      </c>
      <c r="BI19" s="4">
        <f t="shared" si="34"/>
        <v>6077.53125</v>
      </c>
    </row>
    <row r="20" spans="1:61" x14ac:dyDescent="0.2">
      <c r="A20" s="3" t="s">
        <v>160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4">
        <v>5000</v>
      </c>
      <c r="O20" s="4">
        <v>5000</v>
      </c>
      <c r="P20" s="4">
        <v>5000</v>
      </c>
      <c r="Q20" s="4">
        <v>5000</v>
      </c>
      <c r="R20" s="4">
        <v>5000</v>
      </c>
      <c r="S20" s="4">
        <v>5000</v>
      </c>
      <c r="T20" s="4">
        <v>5000</v>
      </c>
      <c r="U20" s="4">
        <v>5000</v>
      </c>
      <c r="V20" s="4">
        <v>5000</v>
      </c>
      <c r="W20" s="4">
        <v>5000</v>
      </c>
      <c r="X20" s="4">
        <v>5000</v>
      </c>
      <c r="Y20" s="4">
        <v>5000</v>
      </c>
      <c r="Z20" s="4">
        <f t="shared" ref="Z20:AK20" si="35">$Y20*(1+$Z$11)</f>
        <v>5250</v>
      </c>
      <c r="AA20" s="4">
        <f t="shared" si="35"/>
        <v>5250</v>
      </c>
      <c r="AB20" s="4">
        <f t="shared" si="35"/>
        <v>5250</v>
      </c>
      <c r="AC20" s="4">
        <f t="shared" si="35"/>
        <v>5250</v>
      </c>
      <c r="AD20" s="4">
        <f t="shared" si="35"/>
        <v>5250</v>
      </c>
      <c r="AE20" s="4">
        <f t="shared" si="35"/>
        <v>5250</v>
      </c>
      <c r="AF20" s="4">
        <f t="shared" si="35"/>
        <v>5250</v>
      </c>
      <c r="AG20" s="4">
        <f t="shared" si="35"/>
        <v>5250</v>
      </c>
      <c r="AH20" s="4">
        <f t="shared" si="35"/>
        <v>5250</v>
      </c>
      <c r="AI20" s="4">
        <f t="shared" si="35"/>
        <v>5250</v>
      </c>
      <c r="AJ20" s="4">
        <f t="shared" si="35"/>
        <v>5250</v>
      </c>
      <c r="AK20" s="4">
        <f t="shared" si="35"/>
        <v>5250</v>
      </c>
      <c r="AL20" s="4">
        <f t="shared" ref="AL20:AW20" si="36">69457.5/12</f>
        <v>5788.125</v>
      </c>
      <c r="AM20" s="4">
        <f t="shared" si="36"/>
        <v>5788.125</v>
      </c>
      <c r="AN20" s="4">
        <f t="shared" si="36"/>
        <v>5788.125</v>
      </c>
      <c r="AO20" s="4">
        <f t="shared" si="36"/>
        <v>5788.125</v>
      </c>
      <c r="AP20" s="4">
        <f t="shared" si="36"/>
        <v>5788.125</v>
      </c>
      <c r="AQ20" s="4">
        <f t="shared" si="36"/>
        <v>5788.125</v>
      </c>
      <c r="AR20" s="4">
        <f t="shared" si="36"/>
        <v>5788.125</v>
      </c>
      <c r="AS20" s="4">
        <f t="shared" si="36"/>
        <v>5788.125</v>
      </c>
      <c r="AT20" s="4">
        <f t="shared" si="36"/>
        <v>5788.125</v>
      </c>
      <c r="AU20" s="4">
        <f t="shared" si="36"/>
        <v>5788.125</v>
      </c>
      <c r="AV20" s="4">
        <f t="shared" si="36"/>
        <v>5788.125</v>
      </c>
      <c r="AW20" s="4">
        <f t="shared" si="36"/>
        <v>5788.125</v>
      </c>
      <c r="AX20" s="4">
        <f t="shared" ref="AX20:BI20" si="37">72930.38/12</f>
        <v>6077.5316666666668</v>
      </c>
      <c r="AY20" s="4">
        <f t="shared" si="37"/>
        <v>6077.5316666666668</v>
      </c>
      <c r="AZ20" s="4">
        <f t="shared" si="37"/>
        <v>6077.5316666666668</v>
      </c>
      <c r="BA20" s="4">
        <f t="shared" si="37"/>
        <v>6077.5316666666668</v>
      </c>
      <c r="BB20" s="4">
        <f t="shared" si="37"/>
        <v>6077.5316666666668</v>
      </c>
      <c r="BC20" s="4">
        <f t="shared" si="37"/>
        <v>6077.5316666666668</v>
      </c>
      <c r="BD20" s="4">
        <f t="shared" si="37"/>
        <v>6077.5316666666668</v>
      </c>
      <c r="BE20" s="4">
        <f t="shared" si="37"/>
        <v>6077.5316666666668</v>
      </c>
      <c r="BF20" s="4">
        <f t="shared" si="37"/>
        <v>6077.5316666666668</v>
      </c>
      <c r="BG20" s="4">
        <f t="shared" si="37"/>
        <v>6077.5316666666668</v>
      </c>
      <c r="BH20" s="4">
        <f t="shared" si="37"/>
        <v>6077.5316666666668</v>
      </c>
      <c r="BI20" s="4">
        <f t="shared" si="37"/>
        <v>6077.5316666666668</v>
      </c>
    </row>
    <row r="21" spans="1:61" ht="15.75" customHeight="1" x14ac:dyDescent="0.2">
      <c r="A21" s="3" t="s">
        <v>160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4">
        <f>60000/12</f>
        <v>5000</v>
      </c>
      <c r="AA21" s="4">
        <f t="shared" ref="AA21:AK21" si="38">60000/12</f>
        <v>5000</v>
      </c>
      <c r="AB21" s="4">
        <f t="shared" si="38"/>
        <v>5000</v>
      </c>
      <c r="AC21" s="4">
        <f t="shared" si="38"/>
        <v>5000</v>
      </c>
      <c r="AD21" s="4">
        <f t="shared" si="38"/>
        <v>5000</v>
      </c>
      <c r="AE21" s="4">
        <f t="shared" si="38"/>
        <v>5000</v>
      </c>
      <c r="AF21" s="4">
        <f t="shared" si="38"/>
        <v>5000</v>
      </c>
      <c r="AG21" s="4">
        <f t="shared" si="38"/>
        <v>5000</v>
      </c>
      <c r="AH21" s="4">
        <f t="shared" si="38"/>
        <v>5000</v>
      </c>
      <c r="AI21" s="4">
        <f t="shared" si="38"/>
        <v>5000</v>
      </c>
      <c r="AJ21" s="4">
        <f t="shared" si="38"/>
        <v>5000</v>
      </c>
      <c r="AK21" s="4">
        <f t="shared" si="38"/>
        <v>5000</v>
      </c>
      <c r="AL21" s="4">
        <f t="shared" ref="AL21:AW21" si="39">69457.5/12</f>
        <v>5788.125</v>
      </c>
      <c r="AM21" s="4">
        <f t="shared" si="39"/>
        <v>5788.125</v>
      </c>
      <c r="AN21" s="4">
        <f t="shared" si="39"/>
        <v>5788.125</v>
      </c>
      <c r="AO21" s="4">
        <f t="shared" si="39"/>
        <v>5788.125</v>
      </c>
      <c r="AP21" s="4">
        <f t="shared" si="39"/>
        <v>5788.125</v>
      </c>
      <c r="AQ21" s="4">
        <f t="shared" si="39"/>
        <v>5788.125</v>
      </c>
      <c r="AR21" s="4">
        <f t="shared" si="39"/>
        <v>5788.125</v>
      </c>
      <c r="AS21" s="4">
        <f t="shared" si="39"/>
        <v>5788.125</v>
      </c>
      <c r="AT21" s="4">
        <f t="shared" si="39"/>
        <v>5788.125</v>
      </c>
      <c r="AU21" s="4">
        <f t="shared" si="39"/>
        <v>5788.125</v>
      </c>
      <c r="AV21" s="4">
        <f t="shared" si="39"/>
        <v>5788.125</v>
      </c>
      <c r="AW21" s="4">
        <f t="shared" si="39"/>
        <v>5788.125</v>
      </c>
      <c r="AX21" s="4">
        <f t="shared" ref="AX21:BI21" si="40">72930.38/12</f>
        <v>6077.5316666666668</v>
      </c>
      <c r="AY21" s="4">
        <f t="shared" si="40"/>
        <v>6077.5316666666668</v>
      </c>
      <c r="AZ21" s="4">
        <f t="shared" si="40"/>
        <v>6077.5316666666668</v>
      </c>
      <c r="BA21" s="4">
        <f t="shared" si="40"/>
        <v>6077.5316666666668</v>
      </c>
      <c r="BB21" s="4">
        <f t="shared" si="40"/>
        <v>6077.5316666666668</v>
      </c>
      <c r="BC21" s="4">
        <f t="shared" si="40"/>
        <v>6077.5316666666668</v>
      </c>
      <c r="BD21" s="4">
        <f t="shared" si="40"/>
        <v>6077.5316666666668</v>
      </c>
      <c r="BE21" s="4">
        <f t="shared" si="40"/>
        <v>6077.5316666666668</v>
      </c>
      <c r="BF21" s="4">
        <f t="shared" si="40"/>
        <v>6077.5316666666668</v>
      </c>
      <c r="BG21" s="4">
        <f t="shared" si="40"/>
        <v>6077.5316666666668</v>
      </c>
      <c r="BH21" s="4">
        <f t="shared" si="40"/>
        <v>6077.5316666666668</v>
      </c>
      <c r="BI21" s="4">
        <f t="shared" si="40"/>
        <v>6077.5316666666668</v>
      </c>
    </row>
    <row r="22" spans="1:61" ht="15.75" customHeight="1" x14ac:dyDescent="0.2">
      <c r="A22" s="3" t="s">
        <v>160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4">
        <f>60000/12</f>
        <v>5000</v>
      </c>
      <c r="AM22" s="4">
        <f t="shared" ref="AM22:AW22" si="41">60000/12</f>
        <v>5000</v>
      </c>
      <c r="AN22" s="4">
        <f t="shared" si="41"/>
        <v>5000</v>
      </c>
      <c r="AO22" s="4">
        <f t="shared" si="41"/>
        <v>5000</v>
      </c>
      <c r="AP22" s="4">
        <f t="shared" si="41"/>
        <v>5000</v>
      </c>
      <c r="AQ22" s="4">
        <f t="shared" si="41"/>
        <v>5000</v>
      </c>
      <c r="AR22" s="4">
        <f t="shared" si="41"/>
        <v>5000</v>
      </c>
      <c r="AS22" s="4">
        <f t="shared" si="41"/>
        <v>5000</v>
      </c>
      <c r="AT22" s="4">
        <f t="shared" si="41"/>
        <v>5000</v>
      </c>
      <c r="AU22" s="4">
        <f t="shared" si="41"/>
        <v>5000</v>
      </c>
      <c r="AV22" s="4">
        <f t="shared" si="41"/>
        <v>5000</v>
      </c>
      <c r="AW22" s="4">
        <f t="shared" si="41"/>
        <v>5000</v>
      </c>
      <c r="AX22" s="4">
        <f>63000/12</f>
        <v>5250</v>
      </c>
      <c r="AY22" s="4">
        <f t="shared" ref="AY22:BI22" si="42">63000/12</f>
        <v>5250</v>
      </c>
      <c r="AZ22" s="4">
        <f t="shared" si="42"/>
        <v>5250</v>
      </c>
      <c r="BA22" s="4">
        <f t="shared" si="42"/>
        <v>5250</v>
      </c>
      <c r="BB22" s="4">
        <f t="shared" si="42"/>
        <v>5250</v>
      </c>
      <c r="BC22" s="4">
        <f t="shared" si="42"/>
        <v>5250</v>
      </c>
      <c r="BD22" s="4">
        <f t="shared" si="42"/>
        <v>5250</v>
      </c>
      <c r="BE22" s="4">
        <f t="shared" si="42"/>
        <v>5250</v>
      </c>
      <c r="BF22" s="4">
        <f t="shared" si="42"/>
        <v>5250</v>
      </c>
      <c r="BG22" s="4">
        <f t="shared" si="42"/>
        <v>5250</v>
      </c>
      <c r="BH22" s="4">
        <f t="shared" si="42"/>
        <v>5250</v>
      </c>
      <c r="BI22" s="4">
        <f t="shared" si="42"/>
        <v>5250</v>
      </c>
    </row>
    <row r="23" spans="1:61" ht="15.75" customHeight="1" x14ac:dyDescent="0.2">
      <c r="A23" s="3" t="s">
        <v>160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4">
        <f>60000/12</f>
        <v>5000</v>
      </c>
      <c r="AY23" s="4">
        <f t="shared" ref="AY23:BI23" si="43">60000/12</f>
        <v>5000</v>
      </c>
      <c r="AZ23" s="4">
        <f t="shared" si="43"/>
        <v>5000</v>
      </c>
      <c r="BA23" s="4">
        <f t="shared" si="43"/>
        <v>5000</v>
      </c>
      <c r="BB23" s="4">
        <f t="shared" si="43"/>
        <v>5000</v>
      </c>
      <c r="BC23" s="4">
        <f t="shared" si="43"/>
        <v>5000</v>
      </c>
      <c r="BD23" s="4">
        <f t="shared" si="43"/>
        <v>5000</v>
      </c>
      <c r="BE23" s="4">
        <f t="shared" si="43"/>
        <v>5000</v>
      </c>
      <c r="BF23" s="4">
        <f t="shared" si="43"/>
        <v>5000</v>
      </c>
      <c r="BG23" s="4">
        <f t="shared" si="43"/>
        <v>5000</v>
      </c>
      <c r="BH23" s="4">
        <f t="shared" si="43"/>
        <v>5000</v>
      </c>
      <c r="BI23" s="4">
        <f t="shared" si="43"/>
        <v>5000</v>
      </c>
    </row>
    <row r="24" spans="1:61" ht="15.75" customHeight="1" x14ac:dyDescent="0.2">
      <c r="A24" s="3" t="s">
        <v>161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4">
        <f t="shared" ref="Z24:AK24" si="44">75000/12</f>
        <v>6250</v>
      </c>
      <c r="AA24" s="4">
        <f t="shared" si="44"/>
        <v>6250</v>
      </c>
      <c r="AB24" s="4">
        <f t="shared" si="44"/>
        <v>6250</v>
      </c>
      <c r="AC24" s="4">
        <f t="shared" si="44"/>
        <v>6250</v>
      </c>
      <c r="AD24" s="4">
        <f t="shared" si="44"/>
        <v>6250</v>
      </c>
      <c r="AE24" s="4">
        <f t="shared" si="44"/>
        <v>6250</v>
      </c>
      <c r="AF24" s="4">
        <f t="shared" si="44"/>
        <v>6250</v>
      </c>
      <c r="AG24" s="4">
        <f t="shared" si="44"/>
        <v>6250</v>
      </c>
      <c r="AH24" s="4">
        <f t="shared" si="44"/>
        <v>6250</v>
      </c>
      <c r="AI24" s="4">
        <f t="shared" si="44"/>
        <v>6250</v>
      </c>
      <c r="AJ24" s="4">
        <f t="shared" si="44"/>
        <v>6250</v>
      </c>
      <c r="AK24" s="4">
        <f t="shared" si="44"/>
        <v>6250</v>
      </c>
      <c r="AL24" s="4">
        <f t="shared" ref="AL24:AW24" si="45">$AK24*(1+$AL$11)</f>
        <v>6562.5</v>
      </c>
      <c r="AM24" s="4">
        <f t="shared" si="45"/>
        <v>6562.5</v>
      </c>
      <c r="AN24" s="4">
        <f t="shared" si="45"/>
        <v>6562.5</v>
      </c>
      <c r="AO24" s="4">
        <f t="shared" si="45"/>
        <v>6562.5</v>
      </c>
      <c r="AP24" s="4">
        <f t="shared" si="45"/>
        <v>6562.5</v>
      </c>
      <c r="AQ24" s="4">
        <f t="shared" si="45"/>
        <v>6562.5</v>
      </c>
      <c r="AR24" s="4">
        <f t="shared" si="45"/>
        <v>6562.5</v>
      </c>
      <c r="AS24" s="4">
        <f t="shared" si="45"/>
        <v>6562.5</v>
      </c>
      <c r="AT24" s="4">
        <f t="shared" si="45"/>
        <v>6562.5</v>
      </c>
      <c r="AU24" s="4">
        <f t="shared" si="45"/>
        <v>6562.5</v>
      </c>
      <c r="AV24" s="4">
        <f t="shared" si="45"/>
        <v>6562.5</v>
      </c>
      <c r="AW24" s="4">
        <f t="shared" si="45"/>
        <v>6562.5</v>
      </c>
      <c r="AX24" s="4">
        <f t="shared" ref="AX24:BI24" si="46">$AW24*(1+$AX$11)</f>
        <v>6890.625</v>
      </c>
      <c r="AY24" s="4">
        <f t="shared" si="46"/>
        <v>6890.625</v>
      </c>
      <c r="AZ24" s="4">
        <f t="shared" si="46"/>
        <v>6890.625</v>
      </c>
      <c r="BA24" s="4">
        <f t="shared" si="46"/>
        <v>6890.625</v>
      </c>
      <c r="BB24" s="4">
        <f t="shared" si="46"/>
        <v>6890.625</v>
      </c>
      <c r="BC24" s="4">
        <f t="shared" si="46"/>
        <v>6890.625</v>
      </c>
      <c r="BD24" s="4">
        <f t="shared" si="46"/>
        <v>6890.625</v>
      </c>
      <c r="BE24" s="4">
        <f t="shared" si="46"/>
        <v>6890.625</v>
      </c>
      <c r="BF24" s="4">
        <f t="shared" si="46"/>
        <v>6890.625</v>
      </c>
      <c r="BG24" s="4">
        <f t="shared" si="46"/>
        <v>6890.625</v>
      </c>
      <c r="BH24" s="4">
        <f t="shared" si="46"/>
        <v>6890.625</v>
      </c>
      <c r="BI24" s="4">
        <f t="shared" si="46"/>
        <v>6890.625</v>
      </c>
    </row>
    <row r="25" spans="1:61" ht="15.75" customHeight="1" x14ac:dyDescent="0.2">
      <c r="A25" s="3" t="s">
        <v>162</v>
      </c>
      <c r="B25" s="7">
        <f t="shared" ref="B25:M25" si="47">60000/12</f>
        <v>5000</v>
      </c>
      <c r="C25" s="7">
        <f t="shared" si="47"/>
        <v>5000</v>
      </c>
      <c r="D25" s="7">
        <f t="shared" si="47"/>
        <v>5000</v>
      </c>
      <c r="E25" s="7">
        <f t="shared" si="47"/>
        <v>5000</v>
      </c>
      <c r="F25" s="7">
        <f t="shared" si="47"/>
        <v>5000</v>
      </c>
      <c r="G25" s="7">
        <f t="shared" si="47"/>
        <v>5000</v>
      </c>
      <c r="H25" s="7">
        <f t="shared" si="47"/>
        <v>5000</v>
      </c>
      <c r="I25" s="7">
        <f t="shared" si="47"/>
        <v>5000</v>
      </c>
      <c r="J25" s="7">
        <f t="shared" si="47"/>
        <v>5000</v>
      </c>
      <c r="K25" s="7">
        <f t="shared" si="47"/>
        <v>5000</v>
      </c>
      <c r="L25" s="7">
        <f t="shared" si="47"/>
        <v>5000</v>
      </c>
      <c r="M25" s="7">
        <f t="shared" si="47"/>
        <v>5000</v>
      </c>
      <c r="N25" s="4">
        <f>$M25*(1+$N$11)</f>
        <v>5250</v>
      </c>
      <c r="O25" s="4">
        <f t="shared" ref="O25:Y25" si="48">$M25*(1+$N$11)</f>
        <v>5250</v>
      </c>
      <c r="P25" s="4">
        <f t="shared" si="48"/>
        <v>5250</v>
      </c>
      <c r="Q25" s="4">
        <f t="shared" si="48"/>
        <v>5250</v>
      </c>
      <c r="R25" s="4">
        <f t="shared" si="48"/>
        <v>5250</v>
      </c>
      <c r="S25" s="4">
        <f t="shared" si="48"/>
        <v>5250</v>
      </c>
      <c r="T25" s="4">
        <f t="shared" si="48"/>
        <v>5250</v>
      </c>
      <c r="U25" s="4">
        <f t="shared" si="48"/>
        <v>5250</v>
      </c>
      <c r="V25" s="4">
        <f t="shared" si="48"/>
        <v>5250</v>
      </c>
      <c r="W25" s="4">
        <f t="shared" si="48"/>
        <v>5250</v>
      </c>
      <c r="X25" s="4">
        <f t="shared" si="48"/>
        <v>5250</v>
      </c>
      <c r="Y25" s="4">
        <f t="shared" si="48"/>
        <v>5250</v>
      </c>
      <c r="Z25" s="4">
        <f t="shared" ref="Z25:AK25" si="49">$Y25*(1+$Z$11)</f>
        <v>5512.5</v>
      </c>
      <c r="AA25" s="4">
        <f t="shared" si="49"/>
        <v>5512.5</v>
      </c>
      <c r="AB25" s="4">
        <f t="shared" si="49"/>
        <v>5512.5</v>
      </c>
      <c r="AC25" s="4">
        <f t="shared" si="49"/>
        <v>5512.5</v>
      </c>
      <c r="AD25" s="4">
        <f t="shared" si="49"/>
        <v>5512.5</v>
      </c>
      <c r="AE25" s="4">
        <f t="shared" si="49"/>
        <v>5512.5</v>
      </c>
      <c r="AF25" s="4">
        <f t="shared" si="49"/>
        <v>5512.5</v>
      </c>
      <c r="AG25" s="4">
        <f t="shared" si="49"/>
        <v>5512.5</v>
      </c>
      <c r="AH25" s="4">
        <f t="shared" si="49"/>
        <v>5512.5</v>
      </c>
      <c r="AI25" s="4">
        <f t="shared" si="49"/>
        <v>5512.5</v>
      </c>
      <c r="AJ25" s="4">
        <f t="shared" si="49"/>
        <v>5512.5</v>
      </c>
      <c r="AK25" s="4">
        <f t="shared" si="49"/>
        <v>5512.5</v>
      </c>
      <c r="AL25" s="4">
        <f t="shared" ref="AL25:AW25" si="50">$AK25*(1+$AL$11)</f>
        <v>5788.125</v>
      </c>
      <c r="AM25" s="4">
        <f t="shared" si="50"/>
        <v>5788.125</v>
      </c>
      <c r="AN25" s="4">
        <f t="shared" si="50"/>
        <v>5788.125</v>
      </c>
      <c r="AO25" s="4">
        <f t="shared" si="50"/>
        <v>5788.125</v>
      </c>
      <c r="AP25" s="4">
        <f t="shared" si="50"/>
        <v>5788.125</v>
      </c>
      <c r="AQ25" s="4">
        <f t="shared" si="50"/>
        <v>5788.125</v>
      </c>
      <c r="AR25" s="4">
        <f t="shared" si="50"/>
        <v>5788.125</v>
      </c>
      <c r="AS25" s="4">
        <f t="shared" si="50"/>
        <v>5788.125</v>
      </c>
      <c r="AT25" s="4">
        <f t="shared" si="50"/>
        <v>5788.125</v>
      </c>
      <c r="AU25" s="4">
        <f t="shared" si="50"/>
        <v>5788.125</v>
      </c>
      <c r="AV25" s="4">
        <f t="shared" si="50"/>
        <v>5788.125</v>
      </c>
      <c r="AW25" s="4">
        <f t="shared" si="50"/>
        <v>5788.125</v>
      </c>
      <c r="AX25" s="4">
        <f t="shared" ref="AX25:BI25" si="51">$AW25*(1+$AX$11)</f>
        <v>6077.53125</v>
      </c>
      <c r="AY25" s="4">
        <f t="shared" si="51"/>
        <v>6077.53125</v>
      </c>
      <c r="AZ25" s="4">
        <f t="shared" si="51"/>
        <v>6077.53125</v>
      </c>
      <c r="BA25" s="4">
        <f t="shared" si="51"/>
        <v>6077.53125</v>
      </c>
      <c r="BB25" s="4">
        <f t="shared" si="51"/>
        <v>6077.53125</v>
      </c>
      <c r="BC25" s="4">
        <f t="shared" si="51"/>
        <v>6077.53125</v>
      </c>
      <c r="BD25" s="4">
        <f t="shared" si="51"/>
        <v>6077.53125</v>
      </c>
      <c r="BE25" s="4">
        <f t="shared" si="51"/>
        <v>6077.53125</v>
      </c>
      <c r="BF25" s="4">
        <f t="shared" si="51"/>
        <v>6077.53125</v>
      </c>
      <c r="BG25" s="4">
        <f t="shared" si="51"/>
        <v>6077.53125</v>
      </c>
      <c r="BH25" s="4">
        <f t="shared" si="51"/>
        <v>6077.53125</v>
      </c>
      <c r="BI25" s="4">
        <f t="shared" si="51"/>
        <v>6077.53125</v>
      </c>
    </row>
    <row r="26" spans="1:61" ht="15.75" customHeight="1" x14ac:dyDescent="0.2">
      <c r="A26" s="3" t="s">
        <v>162</v>
      </c>
      <c r="B26" s="4">
        <v>0</v>
      </c>
      <c r="C26" s="4">
        <v>0</v>
      </c>
      <c r="D26" s="4">
        <v>0</v>
      </c>
      <c r="E26" s="4">
        <f t="shared" ref="E26:M26" si="52">60000/12</f>
        <v>5000</v>
      </c>
      <c r="F26" s="4">
        <f t="shared" si="52"/>
        <v>5000</v>
      </c>
      <c r="G26" s="4">
        <f t="shared" si="52"/>
        <v>5000</v>
      </c>
      <c r="H26" s="4">
        <f t="shared" si="52"/>
        <v>5000</v>
      </c>
      <c r="I26" s="4">
        <f t="shared" si="52"/>
        <v>5000</v>
      </c>
      <c r="J26" s="4">
        <f t="shared" si="52"/>
        <v>5000</v>
      </c>
      <c r="K26" s="4">
        <f t="shared" si="52"/>
        <v>5000</v>
      </c>
      <c r="L26" s="4">
        <f t="shared" si="52"/>
        <v>5000</v>
      </c>
      <c r="M26" s="4">
        <f t="shared" si="52"/>
        <v>5000</v>
      </c>
      <c r="N26" s="4">
        <f t="shared" ref="N26:Y26" si="53">63000/12</f>
        <v>5250</v>
      </c>
      <c r="O26" s="4">
        <f t="shared" si="53"/>
        <v>5250</v>
      </c>
      <c r="P26" s="4">
        <f t="shared" si="53"/>
        <v>5250</v>
      </c>
      <c r="Q26" s="4">
        <f t="shared" si="53"/>
        <v>5250</v>
      </c>
      <c r="R26" s="4">
        <f t="shared" si="53"/>
        <v>5250</v>
      </c>
      <c r="S26" s="4">
        <f t="shared" si="53"/>
        <v>5250</v>
      </c>
      <c r="T26" s="4">
        <f t="shared" si="53"/>
        <v>5250</v>
      </c>
      <c r="U26" s="4">
        <f t="shared" si="53"/>
        <v>5250</v>
      </c>
      <c r="V26" s="4">
        <f t="shared" si="53"/>
        <v>5250</v>
      </c>
      <c r="W26" s="4">
        <f t="shared" si="53"/>
        <v>5250</v>
      </c>
      <c r="X26" s="4">
        <f t="shared" si="53"/>
        <v>5250</v>
      </c>
      <c r="Y26" s="4">
        <f t="shared" si="53"/>
        <v>5250</v>
      </c>
      <c r="Z26" s="4">
        <f t="shared" ref="Z26:AK26" si="54">$Y26*(1+$Z$11)</f>
        <v>5512.5</v>
      </c>
      <c r="AA26" s="4">
        <f t="shared" si="54"/>
        <v>5512.5</v>
      </c>
      <c r="AB26" s="4">
        <f t="shared" si="54"/>
        <v>5512.5</v>
      </c>
      <c r="AC26" s="4">
        <f t="shared" si="54"/>
        <v>5512.5</v>
      </c>
      <c r="AD26" s="4">
        <f t="shared" si="54"/>
        <v>5512.5</v>
      </c>
      <c r="AE26" s="4">
        <f t="shared" si="54"/>
        <v>5512.5</v>
      </c>
      <c r="AF26" s="4">
        <f t="shared" si="54"/>
        <v>5512.5</v>
      </c>
      <c r="AG26" s="4">
        <f t="shared" si="54"/>
        <v>5512.5</v>
      </c>
      <c r="AH26" s="4">
        <f t="shared" si="54"/>
        <v>5512.5</v>
      </c>
      <c r="AI26" s="4">
        <f t="shared" si="54"/>
        <v>5512.5</v>
      </c>
      <c r="AJ26" s="4">
        <f t="shared" si="54"/>
        <v>5512.5</v>
      </c>
      <c r="AK26" s="4">
        <f t="shared" si="54"/>
        <v>5512.5</v>
      </c>
      <c r="AL26" s="4">
        <f t="shared" ref="AL26:AW26" si="55">$AK26*(1+$AL$11)</f>
        <v>5788.125</v>
      </c>
      <c r="AM26" s="4">
        <f t="shared" si="55"/>
        <v>5788.125</v>
      </c>
      <c r="AN26" s="4">
        <f t="shared" si="55"/>
        <v>5788.125</v>
      </c>
      <c r="AO26" s="4">
        <f t="shared" si="55"/>
        <v>5788.125</v>
      </c>
      <c r="AP26" s="4">
        <f t="shared" si="55"/>
        <v>5788.125</v>
      </c>
      <c r="AQ26" s="4">
        <f t="shared" si="55"/>
        <v>5788.125</v>
      </c>
      <c r="AR26" s="4">
        <f t="shared" si="55"/>
        <v>5788.125</v>
      </c>
      <c r="AS26" s="4">
        <f t="shared" si="55"/>
        <v>5788.125</v>
      </c>
      <c r="AT26" s="4">
        <f t="shared" si="55"/>
        <v>5788.125</v>
      </c>
      <c r="AU26" s="4">
        <f t="shared" si="55"/>
        <v>5788.125</v>
      </c>
      <c r="AV26" s="4">
        <f t="shared" si="55"/>
        <v>5788.125</v>
      </c>
      <c r="AW26" s="4">
        <f t="shared" si="55"/>
        <v>5788.125</v>
      </c>
      <c r="AX26" s="4">
        <f t="shared" ref="AX26:BI26" si="56">$AW26*(1+$AX$11)</f>
        <v>6077.53125</v>
      </c>
      <c r="AY26" s="4">
        <f t="shared" si="56"/>
        <v>6077.53125</v>
      </c>
      <c r="AZ26" s="4">
        <f t="shared" si="56"/>
        <v>6077.53125</v>
      </c>
      <c r="BA26" s="4">
        <f t="shared" si="56"/>
        <v>6077.53125</v>
      </c>
      <c r="BB26" s="4">
        <f t="shared" si="56"/>
        <v>6077.53125</v>
      </c>
      <c r="BC26" s="4">
        <f t="shared" si="56"/>
        <v>6077.53125</v>
      </c>
      <c r="BD26" s="4">
        <f t="shared" si="56"/>
        <v>6077.53125</v>
      </c>
      <c r="BE26" s="4">
        <f t="shared" si="56"/>
        <v>6077.53125</v>
      </c>
      <c r="BF26" s="4">
        <f t="shared" si="56"/>
        <v>6077.53125</v>
      </c>
      <c r="BG26" s="4">
        <f t="shared" si="56"/>
        <v>6077.53125</v>
      </c>
      <c r="BH26" s="4">
        <f t="shared" si="56"/>
        <v>6077.53125</v>
      </c>
      <c r="BI26" s="4">
        <f t="shared" si="56"/>
        <v>6077.53125</v>
      </c>
    </row>
    <row r="27" spans="1:61" ht="15.75" customHeight="1" x14ac:dyDescent="0.2">
      <c r="A27" s="3" t="s">
        <v>162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ref="H27:M27" si="57">60000/12</f>
        <v>5000</v>
      </c>
      <c r="I27" s="4">
        <f t="shared" si="57"/>
        <v>5000</v>
      </c>
      <c r="J27" s="4">
        <f t="shared" si="57"/>
        <v>5000</v>
      </c>
      <c r="K27" s="4">
        <f t="shared" si="57"/>
        <v>5000</v>
      </c>
      <c r="L27" s="4">
        <f t="shared" si="57"/>
        <v>5000</v>
      </c>
      <c r="M27" s="4">
        <f t="shared" si="57"/>
        <v>5000</v>
      </c>
      <c r="N27" s="4">
        <f t="shared" ref="N27:Y27" si="58">63000/12</f>
        <v>5250</v>
      </c>
      <c r="O27" s="4">
        <f t="shared" si="58"/>
        <v>5250</v>
      </c>
      <c r="P27" s="4">
        <f t="shared" si="58"/>
        <v>5250</v>
      </c>
      <c r="Q27" s="4">
        <f t="shared" si="58"/>
        <v>5250</v>
      </c>
      <c r="R27" s="4">
        <f t="shared" si="58"/>
        <v>5250</v>
      </c>
      <c r="S27" s="4">
        <f t="shared" si="58"/>
        <v>5250</v>
      </c>
      <c r="T27" s="4">
        <f t="shared" si="58"/>
        <v>5250</v>
      </c>
      <c r="U27" s="4">
        <f t="shared" si="58"/>
        <v>5250</v>
      </c>
      <c r="V27" s="4">
        <f t="shared" si="58"/>
        <v>5250</v>
      </c>
      <c r="W27" s="4">
        <f t="shared" si="58"/>
        <v>5250</v>
      </c>
      <c r="X27" s="4">
        <f t="shared" si="58"/>
        <v>5250</v>
      </c>
      <c r="Y27" s="4">
        <f t="shared" si="58"/>
        <v>5250</v>
      </c>
      <c r="Z27" s="4">
        <f>$Y27*(1+$Z$11)</f>
        <v>5512.5</v>
      </c>
      <c r="AA27" s="4">
        <f t="shared" ref="AA27:AK27" si="59">$Y27*(1+$Z$11)</f>
        <v>5512.5</v>
      </c>
      <c r="AB27" s="4">
        <f t="shared" si="59"/>
        <v>5512.5</v>
      </c>
      <c r="AC27" s="4">
        <f t="shared" si="59"/>
        <v>5512.5</v>
      </c>
      <c r="AD27" s="4">
        <f t="shared" si="59"/>
        <v>5512.5</v>
      </c>
      <c r="AE27" s="4">
        <f t="shared" si="59"/>
        <v>5512.5</v>
      </c>
      <c r="AF27" s="4">
        <f t="shared" si="59"/>
        <v>5512.5</v>
      </c>
      <c r="AG27" s="4">
        <f t="shared" si="59"/>
        <v>5512.5</v>
      </c>
      <c r="AH27" s="4">
        <f t="shared" si="59"/>
        <v>5512.5</v>
      </c>
      <c r="AI27" s="4">
        <f t="shared" si="59"/>
        <v>5512.5</v>
      </c>
      <c r="AJ27" s="4">
        <f t="shared" si="59"/>
        <v>5512.5</v>
      </c>
      <c r="AK27" s="4">
        <f t="shared" si="59"/>
        <v>5512.5</v>
      </c>
      <c r="AL27" s="4">
        <f t="shared" ref="AL27:AW27" si="60">$AK27*(1+$AL$11)</f>
        <v>5788.125</v>
      </c>
      <c r="AM27" s="4">
        <f t="shared" si="60"/>
        <v>5788.125</v>
      </c>
      <c r="AN27" s="4">
        <f t="shared" si="60"/>
        <v>5788.125</v>
      </c>
      <c r="AO27" s="4">
        <f t="shared" si="60"/>
        <v>5788.125</v>
      </c>
      <c r="AP27" s="4">
        <f t="shared" si="60"/>
        <v>5788.125</v>
      </c>
      <c r="AQ27" s="4">
        <f t="shared" si="60"/>
        <v>5788.125</v>
      </c>
      <c r="AR27" s="4">
        <f t="shared" si="60"/>
        <v>5788.125</v>
      </c>
      <c r="AS27" s="4">
        <f t="shared" si="60"/>
        <v>5788.125</v>
      </c>
      <c r="AT27" s="4">
        <f t="shared" si="60"/>
        <v>5788.125</v>
      </c>
      <c r="AU27" s="4">
        <f t="shared" si="60"/>
        <v>5788.125</v>
      </c>
      <c r="AV27" s="4">
        <f t="shared" si="60"/>
        <v>5788.125</v>
      </c>
      <c r="AW27" s="4">
        <f t="shared" si="60"/>
        <v>5788.125</v>
      </c>
      <c r="AX27" s="4">
        <f t="shared" ref="AX27:BI27" si="61">$AW27*(1+$AX$11)</f>
        <v>6077.53125</v>
      </c>
      <c r="AY27" s="4">
        <f t="shared" si="61"/>
        <v>6077.53125</v>
      </c>
      <c r="AZ27" s="4">
        <f t="shared" si="61"/>
        <v>6077.53125</v>
      </c>
      <c r="BA27" s="4">
        <f t="shared" si="61"/>
        <v>6077.53125</v>
      </c>
      <c r="BB27" s="4">
        <f t="shared" si="61"/>
        <v>6077.53125</v>
      </c>
      <c r="BC27" s="4">
        <f t="shared" si="61"/>
        <v>6077.53125</v>
      </c>
      <c r="BD27" s="4">
        <f t="shared" si="61"/>
        <v>6077.53125</v>
      </c>
      <c r="BE27" s="4">
        <f t="shared" si="61"/>
        <v>6077.53125</v>
      </c>
      <c r="BF27" s="4">
        <f t="shared" si="61"/>
        <v>6077.53125</v>
      </c>
      <c r="BG27" s="4">
        <f t="shared" si="61"/>
        <v>6077.53125</v>
      </c>
      <c r="BH27" s="4">
        <f t="shared" si="61"/>
        <v>6077.53125</v>
      </c>
      <c r="BI27" s="4">
        <f t="shared" si="61"/>
        <v>6077.53125</v>
      </c>
    </row>
    <row r="28" spans="1:61" ht="15.75" customHeight="1" x14ac:dyDescent="0.2">
      <c r="A28" s="3" t="s">
        <v>162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f>60000/12</f>
        <v>5000</v>
      </c>
      <c r="O28" s="4">
        <f t="shared" ref="O28:Y28" si="62">60000/12</f>
        <v>5000</v>
      </c>
      <c r="P28" s="4">
        <f t="shared" si="62"/>
        <v>5000</v>
      </c>
      <c r="Q28" s="4">
        <f t="shared" si="62"/>
        <v>5000</v>
      </c>
      <c r="R28" s="4">
        <f t="shared" si="62"/>
        <v>5000</v>
      </c>
      <c r="S28" s="4">
        <f t="shared" si="62"/>
        <v>5000</v>
      </c>
      <c r="T28" s="4">
        <f t="shared" si="62"/>
        <v>5000</v>
      </c>
      <c r="U28" s="4">
        <f t="shared" si="62"/>
        <v>5000</v>
      </c>
      <c r="V28" s="4">
        <f t="shared" si="62"/>
        <v>5000</v>
      </c>
      <c r="W28" s="4">
        <f t="shared" si="62"/>
        <v>5000</v>
      </c>
      <c r="X28" s="4">
        <f t="shared" si="62"/>
        <v>5000</v>
      </c>
      <c r="Y28" s="4">
        <f t="shared" si="62"/>
        <v>5000</v>
      </c>
      <c r="Z28" s="4">
        <f>63000/12</f>
        <v>5250</v>
      </c>
      <c r="AA28" s="4">
        <f t="shared" ref="AA28:AK28" si="63">63000/12</f>
        <v>5250</v>
      </c>
      <c r="AB28" s="4">
        <f t="shared" si="63"/>
        <v>5250</v>
      </c>
      <c r="AC28" s="4">
        <f t="shared" si="63"/>
        <v>5250</v>
      </c>
      <c r="AD28" s="4">
        <f t="shared" si="63"/>
        <v>5250</v>
      </c>
      <c r="AE28" s="4">
        <f t="shared" si="63"/>
        <v>5250</v>
      </c>
      <c r="AF28" s="4">
        <f t="shared" si="63"/>
        <v>5250</v>
      </c>
      <c r="AG28" s="4">
        <f t="shared" si="63"/>
        <v>5250</v>
      </c>
      <c r="AH28" s="4">
        <f t="shared" si="63"/>
        <v>5250</v>
      </c>
      <c r="AI28" s="4">
        <f t="shared" si="63"/>
        <v>5250</v>
      </c>
      <c r="AJ28" s="4">
        <f t="shared" si="63"/>
        <v>5250</v>
      </c>
      <c r="AK28" s="4">
        <f t="shared" si="63"/>
        <v>5250</v>
      </c>
      <c r="AL28" s="4">
        <f t="shared" ref="AL28:AW31" si="64">$AK28*(1+$AL$11)</f>
        <v>5512.5</v>
      </c>
      <c r="AM28" s="4">
        <f t="shared" si="64"/>
        <v>5512.5</v>
      </c>
      <c r="AN28" s="4">
        <f t="shared" si="64"/>
        <v>5512.5</v>
      </c>
      <c r="AO28" s="4">
        <f t="shared" si="64"/>
        <v>5512.5</v>
      </c>
      <c r="AP28" s="4">
        <f t="shared" si="64"/>
        <v>5512.5</v>
      </c>
      <c r="AQ28" s="4">
        <f t="shared" si="64"/>
        <v>5512.5</v>
      </c>
      <c r="AR28" s="4">
        <f t="shared" si="64"/>
        <v>5512.5</v>
      </c>
      <c r="AS28" s="4">
        <f t="shared" si="64"/>
        <v>5512.5</v>
      </c>
      <c r="AT28" s="4">
        <f t="shared" si="64"/>
        <v>5512.5</v>
      </c>
      <c r="AU28" s="4">
        <f t="shared" si="64"/>
        <v>5512.5</v>
      </c>
      <c r="AV28" s="4">
        <f t="shared" si="64"/>
        <v>5512.5</v>
      </c>
      <c r="AW28" s="4">
        <f t="shared" si="64"/>
        <v>5512.5</v>
      </c>
      <c r="AX28" s="4">
        <f t="shared" ref="AX28:BI32" si="65">$AW28*(1+$AX$11)</f>
        <v>5788.125</v>
      </c>
      <c r="AY28" s="4">
        <f t="shared" si="65"/>
        <v>5788.125</v>
      </c>
      <c r="AZ28" s="4">
        <f t="shared" si="65"/>
        <v>5788.125</v>
      </c>
      <c r="BA28" s="4">
        <f t="shared" si="65"/>
        <v>5788.125</v>
      </c>
      <c r="BB28" s="4">
        <f t="shared" si="65"/>
        <v>5788.125</v>
      </c>
      <c r="BC28" s="4">
        <f t="shared" si="65"/>
        <v>5788.125</v>
      </c>
      <c r="BD28" s="4">
        <f t="shared" si="65"/>
        <v>5788.125</v>
      </c>
      <c r="BE28" s="4">
        <f t="shared" si="65"/>
        <v>5788.125</v>
      </c>
      <c r="BF28" s="4">
        <f t="shared" si="65"/>
        <v>5788.125</v>
      </c>
      <c r="BG28" s="4">
        <f t="shared" si="65"/>
        <v>5788.125</v>
      </c>
      <c r="BH28" s="4">
        <f t="shared" si="65"/>
        <v>5788.125</v>
      </c>
      <c r="BI28" s="4">
        <f t="shared" si="65"/>
        <v>5788.125</v>
      </c>
    </row>
    <row r="29" spans="1:61" ht="15.75" customHeight="1" x14ac:dyDescent="0.2">
      <c r="A29" s="3" t="s">
        <v>162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f t="shared" ref="N29:Y30" si="66">60000/12</f>
        <v>5000</v>
      </c>
      <c r="O29" s="4">
        <f t="shared" si="66"/>
        <v>5000</v>
      </c>
      <c r="P29" s="4">
        <f t="shared" si="66"/>
        <v>5000</v>
      </c>
      <c r="Q29" s="4">
        <f t="shared" si="66"/>
        <v>5000</v>
      </c>
      <c r="R29" s="4">
        <f t="shared" si="66"/>
        <v>5000</v>
      </c>
      <c r="S29" s="4">
        <f t="shared" si="66"/>
        <v>5000</v>
      </c>
      <c r="T29" s="4">
        <f t="shared" si="66"/>
        <v>5000</v>
      </c>
      <c r="U29" s="4">
        <f t="shared" si="66"/>
        <v>5000</v>
      </c>
      <c r="V29" s="4">
        <f t="shared" si="66"/>
        <v>5000</v>
      </c>
      <c r="W29" s="4">
        <f t="shared" si="66"/>
        <v>5000</v>
      </c>
      <c r="X29" s="4">
        <f t="shared" si="66"/>
        <v>5000</v>
      </c>
      <c r="Y29" s="4">
        <f t="shared" si="66"/>
        <v>5000</v>
      </c>
      <c r="Z29" s="4">
        <f t="shared" ref="Z29:AK30" si="67">63000/12</f>
        <v>5250</v>
      </c>
      <c r="AA29" s="4">
        <f t="shared" si="67"/>
        <v>5250</v>
      </c>
      <c r="AB29" s="4">
        <f t="shared" si="67"/>
        <v>5250</v>
      </c>
      <c r="AC29" s="4">
        <f t="shared" si="67"/>
        <v>5250</v>
      </c>
      <c r="AD29" s="4">
        <f t="shared" si="67"/>
        <v>5250</v>
      </c>
      <c r="AE29" s="4">
        <f t="shared" si="67"/>
        <v>5250</v>
      </c>
      <c r="AF29" s="4">
        <f t="shared" si="67"/>
        <v>5250</v>
      </c>
      <c r="AG29" s="4">
        <f t="shared" si="67"/>
        <v>5250</v>
      </c>
      <c r="AH29" s="4">
        <f t="shared" si="67"/>
        <v>5250</v>
      </c>
      <c r="AI29" s="4">
        <f t="shared" si="67"/>
        <v>5250</v>
      </c>
      <c r="AJ29" s="4">
        <f t="shared" si="67"/>
        <v>5250</v>
      </c>
      <c r="AK29" s="4">
        <f t="shared" si="67"/>
        <v>5250</v>
      </c>
      <c r="AL29" s="4">
        <f t="shared" si="64"/>
        <v>5512.5</v>
      </c>
      <c r="AM29" s="4">
        <f t="shared" si="64"/>
        <v>5512.5</v>
      </c>
      <c r="AN29" s="4">
        <f t="shared" si="64"/>
        <v>5512.5</v>
      </c>
      <c r="AO29" s="4">
        <f t="shared" si="64"/>
        <v>5512.5</v>
      </c>
      <c r="AP29" s="4">
        <f t="shared" si="64"/>
        <v>5512.5</v>
      </c>
      <c r="AQ29" s="4">
        <f t="shared" si="64"/>
        <v>5512.5</v>
      </c>
      <c r="AR29" s="4">
        <f t="shared" si="64"/>
        <v>5512.5</v>
      </c>
      <c r="AS29" s="4">
        <f t="shared" si="64"/>
        <v>5512.5</v>
      </c>
      <c r="AT29" s="4">
        <f t="shared" si="64"/>
        <v>5512.5</v>
      </c>
      <c r="AU29" s="4">
        <f t="shared" si="64"/>
        <v>5512.5</v>
      </c>
      <c r="AV29" s="4">
        <f t="shared" si="64"/>
        <v>5512.5</v>
      </c>
      <c r="AW29" s="4">
        <f t="shared" si="64"/>
        <v>5512.5</v>
      </c>
      <c r="AX29" s="4">
        <f t="shared" si="65"/>
        <v>5788.125</v>
      </c>
      <c r="AY29" s="4">
        <f t="shared" si="65"/>
        <v>5788.125</v>
      </c>
      <c r="AZ29" s="4">
        <f t="shared" si="65"/>
        <v>5788.125</v>
      </c>
      <c r="BA29" s="4">
        <f t="shared" si="65"/>
        <v>5788.125</v>
      </c>
      <c r="BB29" s="4">
        <f t="shared" si="65"/>
        <v>5788.125</v>
      </c>
      <c r="BC29" s="4">
        <f t="shared" si="65"/>
        <v>5788.125</v>
      </c>
      <c r="BD29" s="4">
        <f t="shared" si="65"/>
        <v>5788.125</v>
      </c>
      <c r="BE29" s="4">
        <f t="shared" si="65"/>
        <v>5788.125</v>
      </c>
      <c r="BF29" s="4">
        <f t="shared" si="65"/>
        <v>5788.125</v>
      </c>
      <c r="BG29" s="4">
        <f t="shared" si="65"/>
        <v>5788.125</v>
      </c>
      <c r="BH29" s="4">
        <f t="shared" si="65"/>
        <v>5788.125</v>
      </c>
      <c r="BI29" s="4">
        <f t="shared" si="65"/>
        <v>5788.125</v>
      </c>
    </row>
    <row r="30" spans="1:61" ht="15.75" customHeight="1" x14ac:dyDescent="0.2">
      <c r="A30" s="3" t="s">
        <v>162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66"/>
        <v>5000</v>
      </c>
      <c r="O30" s="4">
        <f t="shared" si="66"/>
        <v>5000</v>
      </c>
      <c r="P30" s="4">
        <f t="shared" si="66"/>
        <v>5000</v>
      </c>
      <c r="Q30" s="4">
        <f t="shared" si="66"/>
        <v>5000</v>
      </c>
      <c r="R30" s="4">
        <f t="shared" si="66"/>
        <v>5000</v>
      </c>
      <c r="S30" s="4">
        <f t="shared" si="66"/>
        <v>5000</v>
      </c>
      <c r="T30" s="4">
        <f t="shared" si="66"/>
        <v>5000</v>
      </c>
      <c r="U30" s="4">
        <f t="shared" si="66"/>
        <v>5000</v>
      </c>
      <c r="V30" s="4">
        <f t="shared" si="66"/>
        <v>5000</v>
      </c>
      <c r="W30" s="4">
        <f t="shared" si="66"/>
        <v>5000</v>
      </c>
      <c r="X30" s="4">
        <f t="shared" si="66"/>
        <v>5000</v>
      </c>
      <c r="Y30" s="4">
        <f t="shared" si="66"/>
        <v>5000</v>
      </c>
      <c r="Z30" s="4">
        <f t="shared" si="67"/>
        <v>5250</v>
      </c>
      <c r="AA30" s="4">
        <f t="shared" si="67"/>
        <v>5250</v>
      </c>
      <c r="AB30" s="4">
        <f t="shared" si="67"/>
        <v>5250</v>
      </c>
      <c r="AC30" s="4">
        <f t="shared" si="67"/>
        <v>5250</v>
      </c>
      <c r="AD30" s="4">
        <f t="shared" si="67"/>
        <v>5250</v>
      </c>
      <c r="AE30" s="4">
        <f t="shared" si="67"/>
        <v>5250</v>
      </c>
      <c r="AF30" s="4">
        <f t="shared" si="67"/>
        <v>5250</v>
      </c>
      <c r="AG30" s="4">
        <f t="shared" si="67"/>
        <v>5250</v>
      </c>
      <c r="AH30" s="4">
        <f t="shared" si="67"/>
        <v>5250</v>
      </c>
      <c r="AI30" s="4">
        <f t="shared" si="67"/>
        <v>5250</v>
      </c>
      <c r="AJ30" s="4">
        <f t="shared" si="67"/>
        <v>5250</v>
      </c>
      <c r="AK30" s="4">
        <f t="shared" si="67"/>
        <v>5250</v>
      </c>
      <c r="AL30" s="4">
        <f t="shared" si="64"/>
        <v>5512.5</v>
      </c>
      <c r="AM30" s="4">
        <f t="shared" si="64"/>
        <v>5512.5</v>
      </c>
      <c r="AN30" s="4">
        <f t="shared" si="64"/>
        <v>5512.5</v>
      </c>
      <c r="AO30" s="4">
        <f t="shared" si="64"/>
        <v>5512.5</v>
      </c>
      <c r="AP30" s="4">
        <f t="shared" si="64"/>
        <v>5512.5</v>
      </c>
      <c r="AQ30" s="4">
        <f t="shared" si="64"/>
        <v>5512.5</v>
      </c>
      <c r="AR30" s="4">
        <f t="shared" si="64"/>
        <v>5512.5</v>
      </c>
      <c r="AS30" s="4">
        <f t="shared" si="64"/>
        <v>5512.5</v>
      </c>
      <c r="AT30" s="4">
        <f t="shared" si="64"/>
        <v>5512.5</v>
      </c>
      <c r="AU30" s="4">
        <f t="shared" si="64"/>
        <v>5512.5</v>
      </c>
      <c r="AV30" s="4">
        <f t="shared" si="64"/>
        <v>5512.5</v>
      </c>
      <c r="AW30" s="4">
        <f t="shared" si="64"/>
        <v>5512.5</v>
      </c>
      <c r="AX30" s="4">
        <f t="shared" si="65"/>
        <v>5788.125</v>
      </c>
      <c r="AY30" s="4">
        <f t="shared" si="65"/>
        <v>5788.125</v>
      </c>
      <c r="AZ30" s="4">
        <f t="shared" si="65"/>
        <v>5788.125</v>
      </c>
      <c r="BA30" s="4">
        <f t="shared" si="65"/>
        <v>5788.125</v>
      </c>
      <c r="BB30" s="4">
        <f t="shared" si="65"/>
        <v>5788.125</v>
      </c>
      <c r="BC30" s="4">
        <f t="shared" si="65"/>
        <v>5788.125</v>
      </c>
      <c r="BD30" s="4">
        <f t="shared" si="65"/>
        <v>5788.125</v>
      </c>
      <c r="BE30" s="4">
        <f t="shared" si="65"/>
        <v>5788.125</v>
      </c>
      <c r="BF30" s="4">
        <f t="shared" si="65"/>
        <v>5788.125</v>
      </c>
      <c r="BG30" s="4">
        <f t="shared" si="65"/>
        <v>5788.125</v>
      </c>
      <c r="BH30" s="4">
        <f t="shared" si="65"/>
        <v>5788.125</v>
      </c>
      <c r="BI30" s="4">
        <f t="shared" si="65"/>
        <v>5788.125</v>
      </c>
    </row>
    <row r="31" spans="1:61" ht="15.75" customHeight="1" x14ac:dyDescent="0.2">
      <c r="A31" s="3" t="s">
        <v>162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f>60000/12</f>
        <v>5000</v>
      </c>
      <c r="AA31" s="4">
        <f t="shared" ref="AA31:AK31" si="68">60000/12</f>
        <v>5000</v>
      </c>
      <c r="AB31" s="4">
        <f t="shared" si="68"/>
        <v>5000</v>
      </c>
      <c r="AC31" s="4">
        <f t="shared" si="68"/>
        <v>5000</v>
      </c>
      <c r="AD31" s="4">
        <f t="shared" si="68"/>
        <v>5000</v>
      </c>
      <c r="AE31" s="4">
        <f t="shared" si="68"/>
        <v>5000</v>
      </c>
      <c r="AF31" s="4">
        <f t="shared" si="68"/>
        <v>5000</v>
      </c>
      <c r="AG31" s="4">
        <f t="shared" si="68"/>
        <v>5000</v>
      </c>
      <c r="AH31" s="4">
        <f t="shared" si="68"/>
        <v>5000</v>
      </c>
      <c r="AI31" s="4">
        <f t="shared" si="68"/>
        <v>5000</v>
      </c>
      <c r="AJ31" s="4">
        <f t="shared" si="68"/>
        <v>5000</v>
      </c>
      <c r="AK31" s="4">
        <f t="shared" si="68"/>
        <v>5000</v>
      </c>
      <c r="AL31" s="4">
        <f t="shared" si="64"/>
        <v>5250</v>
      </c>
      <c r="AM31" s="4">
        <f t="shared" si="64"/>
        <v>5250</v>
      </c>
      <c r="AN31" s="4">
        <f t="shared" si="64"/>
        <v>5250</v>
      </c>
      <c r="AO31" s="4">
        <f t="shared" si="64"/>
        <v>5250</v>
      </c>
      <c r="AP31" s="4">
        <f t="shared" si="64"/>
        <v>5250</v>
      </c>
      <c r="AQ31" s="4">
        <f t="shared" si="64"/>
        <v>5250</v>
      </c>
      <c r="AR31" s="4">
        <f t="shared" si="64"/>
        <v>5250</v>
      </c>
      <c r="AS31" s="4">
        <f t="shared" si="64"/>
        <v>5250</v>
      </c>
      <c r="AT31" s="4">
        <f t="shared" si="64"/>
        <v>5250</v>
      </c>
      <c r="AU31" s="4">
        <f t="shared" si="64"/>
        <v>5250</v>
      </c>
      <c r="AV31" s="4">
        <f t="shared" si="64"/>
        <v>5250</v>
      </c>
      <c r="AW31" s="4">
        <f t="shared" si="64"/>
        <v>5250</v>
      </c>
      <c r="AX31" s="4">
        <f t="shared" si="65"/>
        <v>5512.5</v>
      </c>
      <c r="AY31" s="4">
        <f t="shared" si="65"/>
        <v>5512.5</v>
      </c>
      <c r="AZ31" s="4">
        <f t="shared" si="65"/>
        <v>5512.5</v>
      </c>
      <c r="BA31" s="4">
        <f t="shared" si="65"/>
        <v>5512.5</v>
      </c>
      <c r="BB31" s="4">
        <f t="shared" si="65"/>
        <v>5512.5</v>
      </c>
      <c r="BC31" s="4">
        <f t="shared" si="65"/>
        <v>5512.5</v>
      </c>
      <c r="BD31" s="4">
        <f t="shared" si="65"/>
        <v>5512.5</v>
      </c>
      <c r="BE31" s="4">
        <f t="shared" si="65"/>
        <v>5512.5</v>
      </c>
      <c r="BF31" s="4">
        <f t="shared" si="65"/>
        <v>5512.5</v>
      </c>
      <c r="BG31" s="4">
        <f t="shared" si="65"/>
        <v>5512.5</v>
      </c>
      <c r="BH31" s="4">
        <f t="shared" si="65"/>
        <v>5512.5</v>
      </c>
      <c r="BI31" s="4">
        <f t="shared" si="65"/>
        <v>5512.5</v>
      </c>
    </row>
    <row r="32" spans="1:61" ht="15.75" customHeight="1" x14ac:dyDescent="0.2">
      <c r="A32" s="3" t="s">
        <v>162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>
        <f>60000/12</f>
        <v>5000</v>
      </c>
      <c r="AM32" s="4">
        <f t="shared" ref="AM32:AW32" si="69">60000/12</f>
        <v>5000</v>
      </c>
      <c r="AN32" s="4">
        <f t="shared" si="69"/>
        <v>5000</v>
      </c>
      <c r="AO32" s="4">
        <f t="shared" si="69"/>
        <v>5000</v>
      </c>
      <c r="AP32" s="4">
        <f t="shared" si="69"/>
        <v>5000</v>
      </c>
      <c r="AQ32" s="4">
        <f t="shared" si="69"/>
        <v>5000</v>
      </c>
      <c r="AR32" s="4">
        <f t="shared" si="69"/>
        <v>5000</v>
      </c>
      <c r="AS32" s="4">
        <f t="shared" si="69"/>
        <v>5000</v>
      </c>
      <c r="AT32" s="4">
        <f t="shared" si="69"/>
        <v>5000</v>
      </c>
      <c r="AU32" s="4">
        <f t="shared" si="69"/>
        <v>5000</v>
      </c>
      <c r="AV32" s="4">
        <f t="shared" si="69"/>
        <v>5000</v>
      </c>
      <c r="AW32" s="4">
        <f t="shared" si="69"/>
        <v>5000</v>
      </c>
      <c r="AX32" s="4">
        <f t="shared" si="65"/>
        <v>5250</v>
      </c>
      <c r="AY32" s="4">
        <f t="shared" si="65"/>
        <v>5250</v>
      </c>
      <c r="AZ32" s="4">
        <f t="shared" si="65"/>
        <v>5250</v>
      </c>
      <c r="BA32" s="4">
        <f t="shared" si="65"/>
        <v>5250</v>
      </c>
      <c r="BB32" s="4">
        <f t="shared" si="65"/>
        <v>5250</v>
      </c>
      <c r="BC32" s="4">
        <f t="shared" si="65"/>
        <v>5250</v>
      </c>
      <c r="BD32" s="4">
        <f t="shared" si="65"/>
        <v>5250</v>
      </c>
      <c r="BE32" s="4">
        <f t="shared" si="65"/>
        <v>5250</v>
      </c>
      <c r="BF32" s="4">
        <f t="shared" si="65"/>
        <v>5250</v>
      </c>
      <c r="BG32" s="4">
        <f t="shared" si="65"/>
        <v>5250</v>
      </c>
      <c r="BH32" s="4">
        <f t="shared" si="65"/>
        <v>5250</v>
      </c>
      <c r="BI32" s="4">
        <f t="shared" si="65"/>
        <v>5250</v>
      </c>
    </row>
    <row r="33" spans="1:61" ht="15.75" customHeight="1" x14ac:dyDescent="0.2">
      <c r="A33" s="3" t="s">
        <v>162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>
        <f>60000/12</f>
        <v>5000</v>
      </c>
      <c r="AY33" s="4">
        <f t="shared" ref="AY33:BI33" si="70">60000/12</f>
        <v>5000</v>
      </c>
      <c r="AZ33" s="4">
        <f t="shared" si="70"/>
        <v>5000</v>
      </c>
      <c r="BA33" s="4">
        <f t="shared" si="70"/>
        <v>5000</v>
      </c>
      <c r="BB33" s="4">
        <f t="shared" si="70"/>
        <v>5000</v>
      </c>
      <c r="BC33" s="4">
        <f t="shared" si="70"/>
        <v>5000</v>
      </c>
      <c r="BD33" s="4">
        <f t="shared" si="70"/>
        <v>5000</v>
      </c>
      <c r="BE33" s="4">
        <f t="shared" si="70"/>
        <v>5000</v>
      </c>
      <c r="BF33" s="4">
        <f t="shared" si="70"/>
        <v>5000</v>
      </c>
      <c r="BG33" s="4">
        <f t="shared" si="70"/>
        <v>5000</v>
      </c>
      <c r="BH33" s="4">
        <f t="shared" si="70"/>
        <v>5000</v>
      </c>
      <c r="BI33" s="4">
        <f t="shared" si="70"/>
        <v>5000</v>
      </c>
    </row>
    <row r="34" spans="1:61" ht="15.75" customHeight="1" x14ac:dyDescent="0.2">
      <c r="A34" s="3" t="s">
        <v>163</v>
      </c>
      <c r="B34" s="4">
        <f>60000/12</f>
        <v>5000</v>
      </c>
      <c r="C34" s="4">
        <f t="shared" ref="C34:Y36" si="71">60000/12</f>
        <v>5000</v>
      </c>
      <c r="D34" s="4">
        <f t="shared" si="71"/>
        <v>5000</v>
      </c>
      <c r="E34" s="4">
        <f t="shared" si="71"/>
        <v>5000</v>
      </c>
      <c r="F34" s="4">
        <f t="shared" si="71"/>
        <v>5000</v>
      </c>
      <c r="G34" s="4">
        <f t="shared" si="71"/>
        <v>5000</v>
      </c>
      <c r="H34" s="4">
        <f t="shared" si="71"/>
        <v>5000</v>
      </c>
      <c r="I34" s="4">
        <f t="shared" si="71"/>
        <v>5000</v>
      </c>
      <c r="J34" s="4">
        <f t="shared" si="71"/>
        <v>5000</v>
      </c>
      <c r="K34" s="4">
        <f t="shared" si="71"/>
        <v>5000</v>
      </c>
      <c r="L34" s="4">
        <f t="shared" si="71"/>
        <v>5000</v>
      </c>
      <c r="M34" s="4">
        <f t="shared" si="71"/>
        <v>5000</v>
      </c>
      <c r="N34" s="4">
        <f>$M34*(1+$N$11)</f>
        <v>5250</v>
      </c>
      <c r="O34" s="4">
        <f t="shared" ref="O34:Y35" si="72">$M34*(1+$N$11)</f>
        <v>5250</v>
      </c>
      <c r="P34" s="4">
        <f t="shared" si="72"/>
        <v>5250</v>
      </c>
      <c r="Q34" s="4">
        <f t="shared" si="72"/>
        <v>5250</v>
      </c>
      <c r="R34" s="4">
        <f t="shared" si="72"/>
        <v>5250</v>
      </c>
      <c r="S34" s="4">
        <f t="shared" si="72"/>
        <v>5250</v>
      </c>
      <c r="T34" s="4">
        <f t="shared" si="72"/>
        <v>5250</v>
      </c>
      <c r="U34" s="4">
        <f t="shared" si="72"/>
        <v>5250</v>
      </c>
      <c r="V34" s="4">
        <f t="shared" si="72"/>
        <v>5250</v>
      </c>
      <c r="W34" s="4">
        <f t="shared" si="72"/>
        <v>5250</v>
      </c>
      <c r="X34" s="4">
        <f t="shared" si="72"/>
        <v>5250</v>
      </c>
      <c r="Y34" s="4">
        <f t="shared" si="72"/>
        <v>5250</v>
      </c>
      <c r="Z34" s="4">
        <f>$Y34*(1+$Z$11)</f>
        <v>5512.5</v>
      </c>
      <c r="AA34" s="4">
        <f t="shared" ref="AA34:AK36" si="73">$Y34*(1+$Z$11)</f>
        <v>5512.5</v>
      </c>
      <c r="AB34" s="4">
        <f t="shared" si="73"/>
        <v>5512.5</v>
      </c>
      <c r="AC34" s="4">
        <f t="shared" si="73"/>
        <v>5512.5</v>
      </c>
      <c r="AD34" s="4">
        <f t="shared" si="73"/>
        <v>5512.5</v>
      </c>
      <c r="AE34" s="4">
        <f t="shared" si="73"/>
        <v>5512.5</v>
      </c>
      <c r="AF34" s="4">
        <f t="shared" si="73"/>
        <v>5512.5</v>
      </c>
      <c r="AG34" s="4">
        <f t="shared" si="73"/>
        <v>5512.5</v>
      </c>
      <c r="AH34" s="4">
        <f t="shared" si="73"/>
        <v>5512.5</v>
      </c>
      <c r="AI34" s="4">
        <f t="shared" si="73"/>
        <v>5512.5</v>
      </c>
      <c r="AJ34" s="4">
        <f t="shared" si="73"/>
        <v>5512.5</v>
      </c>
      <c r="AK34" s="4">
        <f t="shared" si="73"/>
        <v>5512.5</v>
      </c>
      <c r="AL34" s="4">
        <f t="shared" ref="AL34:AW36" si="74">$AK34*(1+$AL$11)</f>
        <v>5788.125</v>
      </c>
      <c r="AM34" s="4">
        <f t="shared" si="74"/>
        <v>5788.125</v>
      </c>
      <c r="AN34" s="4">
        <f t="shared" si="74"/>
        <v>5788.125</v>
      </c>
      <c r="AO34" s="4">
        <f t="shared" si="74"/>
        <v>5788.125</v>
      </c>
      <c r="AP34" s="4">
        <f t="shared" si="74"/>
        <v>5788.125</v>
      </c>
      <c r="AQ34" s="4">
        <f t="shared" si="74"/>
        <v>5788.125</v>
      </c>
      <c r="AR34" s="4">
        <f t="shared" si="74"/>
        <v>5788.125</v>
      </c>
      <c r="AS34" s="4">
        <f t="shared" si="74"/>
        <v>5788.125</v>
      </c>
      <c r="AT34" s="4">
        <f t="shared" si="74"/>
        <v>5788.125</v>
      </c>
      <c r="AU34" s="4">
        <f t="shared" si="74"/>
        <v>5788.125</v>
      </c>
      <c r="AV34" s="4">
        <f t="shared" si="74"/>
        <v>5788.125</v>
      </c>
      <c r="AW34" s="4">
        <f t="shared" si="74"/>
        <v>5788.125</v>
      </c>
      <c r="AX34" s="4">
        <f t="shared" ref="AX34:BI36" si="75">$AW34*(1+$AX$11)</f>
        <v>6077.53125</v>
      </c>
      <c r="AY34" s="4">
        <f t="shared" si="75"/>
        <v>6077.53125</v>
      </c>
      <c r="AZ34" s="4">
        <f t="shared" si="75"/>
        <v>6077.53125</v>
      </c>
      <c r="BA34" s="4">
        <f t="shared" si="75"/>
        <v>6077.53125</v>
      </c>
      <c r="BB34" s="4">
        <f t="shared" si="75"/>
        <v>6077.53125</v>
      </c>
      <c r="BC34" s="4">
        <f t="shared" si="75"/>
        <v>6077.53125</v>
      </c>
      <c r="BD34" s="4">
        <f t="shared" si="75"/>
        <v>6077.53125</v>
      </c>
      <c r="BE34" s="4">
        <f t="shared" si="75"/>
        <v>6077.53125</v>
      </c>
      <c r="BF34" s="4">
        <f t="shared" si="75"/>
        <v>6077.53125</v>
      </c>
      <c r="BG34" s="4">
        <f t="shared" si="75"/>
        <v>6077.53125</v>
      </c>
      <c r="BH34" s="4">
        <f t="shared" si="75"/>
        <v>6077.53125</v>
      </c>
      <c r="BI34" s="4">
        <f t="shared" si="75"/>
        <v>6077.53125</v>
      </c>
    </row>
    <row r="35" spans="1:61" ht="15.75" customHeight="1" x14ac:dyDescent="0.2">
      <c r="A35" s="3" t="s">
        <v>163</v>
      </c>
      <c r="B35" s="4">
        <v>0</v>
      </c>
      <c r="C35" s="4">
        <v>0</v>
      </c>
      <c r="D35" s="4">
        <v>0</v>
      </c>
      <c r="E35" s="4">
        <f t="shared" si="71"/>
        <v>5000</v>
      </c>
      <c r="F35" s="4">
        <f t="shared" si="71"/>
        <v>5000</v>
      </c>
      <c r="G35" s="4">
        <f t="shared" si="71"/>
        <v>5000</v>
      </c>
      <c r="H35" s="4">
        <f t="shared" si="71"/>
        <v>5000</v>
      </c>
      <c r="I35" s="4">
        <f t="shared" si="71"/>
        <v>5000</v>
      </c>
      <c r="J35" s="4">
        <f t="shared" si="71"/>
        <v>5000</v>
      </c>
      <c r="K35" s="4">
        <f t="shared" si="71"/>
        <v>5000</v>
      </c>
      <c r="L35" s="4">
        <f t="shared" si="71"/>
        <v>5000</v>
      </c>
      <c r="M35" s="4">
        <f t="shared" si="71"/>
        <v>5000</v>
      </c>
      <c r="N35" s="4">
        <f>$M35*(1+$N$11)</f>
        <v>5250</v>
      </c>
      <c r="O35" s="4">
        <f t="shared" si="72"/>
        <v>5250</v>
      </c>
      <c r="P35" s="4">
        <f t="shared" si="72"/>
        <v>5250</v>
      </c>
      <c r="Q35" s="4">
        <f t="shared" si="72"/>
        <v>5250</v>
      </c>
      <c r="R35" s="4">
        <f t="shared" si="72"/>
        <v>5250</v>
      </c>
      <c r="S35" s="4">
        <f t="shared" si="72"/>
        <v>5250</v>
      </c>
      <c r="T35" s="4">
        <f t="shared" si="72"/>
        <v>5250</v>
      </c>
      <c r="U35" s="4">
        <f t="shared" si="72"/>
        <v>5250</v>
      </c>
      <c r="V35" s="4">
        <f t="shared" si="72"/>
        <v>5250</v>
      </c>
      <c r="W35" s="4">
        <f t="shared" si="72"/>
        <v>5250</v>
      </c>
      <c r="X35" s="4">
        <f t="shared" si="72"/>
        <v>5250</v>
      </c>
      <c r="Y35" s="4">
        <f t="shared" si="72"/>
        <v>5250</v>
      </c>
      <c r="Z35" s="4">
        <f>$Y35*(1+$Z$11)</f>
        <v>5512.5</v>
      </c>
      <c r="AA35" s="4">
        <f t="shared" si="73"/>
        <v>5512.5</v>
      </c>
      <c r="AB35" s="4">
        <f t="shared" si="73"/>
        <v>5512.5</v>
      </c>
      <c r="AC35" s="4">
        <f t="shared" si="73"/>
        <v>5512.5</v>
      </c>
      <c r="AD35" s="4">
        <f t="shared" si="73"/>
        <v>5512.5</v>
      </c>
      <c r="AE35" s="4">
        <f t="shared" si="73"/>
        <v>5512.5</v>
      </c>
      <c r="AF35" s="4">
        <f t="shared" si="73"/>
        <v>5512.5</v>
      </c>
      <c r="AG35" s="4">
        <f t="shared" si="73"/>
        <v>5512.5</v>
      </c>
      <c r="AH35" s="4">
        <f t="shared" si="73"/>
        <v>5512.5</v>
      </c>
      <c r="AI35" s="4">
        <f t="shared" si="73"/>
        <v>5512.5</v>
      </c>
      <c r="AJ35" s="4">
        <f t="shared" si="73"/>
        <v>5512.5</v>
      </c>
      <c r="AK35" s="4">
        <f t="shared" si="73"/>
        <v>5512.5</v>
      </c>
      <c r="AL35" s="4">
        <f t="shared" si="74"/>
        <v>5788.125</v>
      </c>
      <c r="AM35" s="4">
        <f t="shared" si="74"/>
        <v>5788.125</v>
      </c>
      <c r="AN35" s="4">
        <f t="shared" si="74"/>
        <v>5788.125</v>
      </c>
      <c r="AO35" s="4">
        <f t="shared" si="74"/>
        <v>5788.125</v>
      </c>
      <c r="AP35" s="4">
        <f t="shared" si="74"/>
        <v>5788.125</v>
      </c>
      <c r="AQ35" s="4">
        <f t="shared" si="74"/>
        <v>5788.125</v>
      </c>
      <c r="AR35" s="4">
        <f t="shared" si="74"/>
        <v>5788.125</v>
      </c>
      <c r="AS35" s="4">
        <f t="shared" si="74"/>
        <v>5788.125</v>
      </c>
      <c r="AT35" s="4">
        <f t="shared" si="74"/>
        <v>5788.125</v>
      </c>
      <c r="AU35" s="4">
        <f t="shared" si="74"/>
        <v>5788.125</v>
      </c>
      <c r="AV35" s="4">
        <f t="shared" si="74"/>
        <v>5788.125</v>
      </c>
      <c r="AW35" s="4">
        <f t="shared" si="74"/>
        <v>5788.125</v>
      </c>
      <c r="AX35" s="4">
        <f t="shared" si="75"/>
        <v>6077.53125</v>
      </c>
      <c r="AY35" s="4">
        <f t="shared" si="75"/>
        <v>6077.53125</v>
      </c>
      <c r="AZ35" s="4">
        <f t="shared" si="75"/>
        <v>6077.53125</v>
      </c>
      <c r="BA35" s="4">
        <f t="shared" si="75"/>
        <v>6077.53125</v>
      </c>
      <c r="BB35" s="4">
        <f t="shared" si="75"/>
        <v>6077.53125</v>
      </c>
      <c r="BC35" s="4">
        <f t="shared" si="75"/>
        <v>6077.53125</v>
      </c>
      <c r="BD35" s="4">
        <f t="shared" si="75"/>
        <v>6077.53125</v>
      </c>
      <c r="BE35" s="4">
        <f t="shared" si="75"/>
        <v>6077.53125</v>
      </c>
      <c r="BF35" s="4">
        <f t="shared" si="75"/>
        <v>6077.53125</v>
      </c>
      <c r="BG35" s="4">
        <f t="shared" si="75"/>
        <v>6077.53125</v>
      </c>
      <c r="BH35" s="4">
        <f t="shared" si="75"/>
        <v>6077.53125</v>
      </c>
      <c r="BI35" s="4">
        <f t="shared" si="75"/>
        <v>6077.53125</v>
      </c>
    </row>
    <row r="36" spans="1:61" ht="15.75" customHeight="1" x14ac:dyDescent="0.2">
      <c r="A36" s="3" t="s">
        <v>163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f t="shared" si="71"/>
        <v>5000</v>
      </c>
      <c r="O36" s="4">
        <f t="shared" si="71"/>
        <v>5000</v>
      </c>
      <c r="P36" s="4">
        <f t="shared" si="71"/>
        <v>5000</v>
      </c>
      <c r="Q36" s="4">
        <f t="shared" si="71"/>
        <v>5000</v>
      </c>
      <c r="R36" s="4">
        <f t="shared" si="71"/>
        <v>5000</v>
      </c>
      <c r="S36" s="4">
        <f t="shared" si="71"/>
        <v>5000</v>
      </c>
      <c r="T36" s="4">
        <f t="shared" si="71"/>
        <v>5000</v>
      </c>
      <c r="U36" s="4">
        <f t="shared" si="71"/>
        <v>5000</v>
      </c>
      <c r="V36" s="4">
        <f t="shared" si="71"/>
        <v>5000</v>
      </c>
      <c r="W36" s="4">
        <f t="shared" si="71"/>
        <v>5000</v>
      </c>
      <c r="X36" s="4">
        <f t="shared" si="71"/>
        <v>5000</v>
      </c>
      <c r="Y36" s="4">
        <f t="shared" si="71"/>
        <v>5000</v>
      </c>
      <c r="Z36" s="4">
        <f>$Y36*(1+$Z$11)</f>
        <v>5250</v>
      </c>
      <c r="AA36" s="4">
        <f t="shared" si="73"/>
        <v>5250</v>
      </c>
      <c r="AB36" s="4">
        <f t="shared" si="73"/>
        <v>5250</v>
      </c>
      <c r="AC36" s="4">
        <f t="shared" si="73"/>
        <v>5250</v>
      </c>
      <c r="AD36" s="4">
        <f t="shared" si="73"/>
        <v>5250</v>
      </c>
      <c r="AE36" s="4">
        <f t="shared" si="73"/>
        <v>5250</v>
      </c>
      <c r="AF36" s="4">
        <f t="shared" si="73"/>
        <v>5250</v>
      </c>
      <c r="AG36" s="4">
        <f t="shared" si="73"/>
        <v>5250</v>
      </c>
      <c r="AH36" s="4">
        <f t="shared" si="73"/>
        <v>5250</v>
      </c>
      <c r="AI36" s="4">
        <f t="shared" si="73"/>
        <v>5250</v>
      </c>
      <c r="AJ36" s="4">
        <f t="shared" si="73"/>
        <v>5250</v>
      </c>
      <c r="AK36" s="4">
        <f t="shared" si="73"/>
        <v>5250</v>
      </c>
      <c r="AL36" s="4">
        <f t="shared" si="74"/>
        <v>5512.5</v>
      </c>
      <c r="AM36" s="4">
        <f t="shared" si="74"/>
        <v>5512.5</v>
      </c>
      <c r="AN36" s="4">
        <f t="shared" si="74"/>
        <v>5512.5</v>
      </c>
      <c r="AO36" s="4">
        <f t="shared" si="74"/>
        <v>5512.5</v>
      </c>
      <c r="AP36" s="4">
        <f t="shared" si="74"/>
        <v>5512.5</v>
      </c>
      <c r="AQ36" s="4">
        <f t="shared" si="74"/>
        <v>5512.5</v>
      </c>
      <c r="AR36" s="4">
        <f t="shared" si="74"/>
        <v>5512.5</v>
      </c>
      <c r="AS36" s="4">
        <f t="shared" si="74"/>
        <v>5512.5</v>
      </c>
      <c r="AT36" s="4">
        <f t="shared" si="74"/>
        <v>5512.5</v>
      </c>
      <c r="AU36" s="4">
        <f t="shared" si="74"/>
        <v>5512.5</v>
      </c>
      <c r="AV36" s="4">
        <f t="shared" si="74"/>
        <v>5512.5</v>
      </c>
      <c r="AW36" s="4">
        <f t="shared" si="74"/>
        <v>5512.5</v>
      </c>
      <c r="AX36" s="4">
        <f t="shared" si="75"/>
        <v>5788.125</v>
      </c>
      <c r="AY36" s="4">
        <f t="shared" si="75"/>
        <v>5788.125</v>
      </c>
      <c r="AZ36" s="4">
        <f t="shared" si="75"/>
        <v>5788.125</v>
      </c>
      <c r="BA36" s="4">
        <f t="shared" si="75"/>
        <v>5788.125</v>
      </c>
      <c r="BB36" s="4">
        <f t="shared" si="75"/>
        <v>5788.125</v>
      </c>
      <c r="BC36" s="4">
        <f t="shared" si="75"/>
        <v>5788.125</v>
      </c>
      <c r="BD36" s="4">
        <f t="shared" si="75"/>
        <v>5788.125</v>
      </c>
      <c r="BE36" s="4">
        <f t="shared" si="75"/>
        <v>5788.125</v>
      </c>
      <c r="BF36" s="4">
        <f t="shared" si="75"/>
        <v>5788.125</v>
      </c>
      <c r="BG36" s="4">
        <f t="shared" si="75"/>
        <v>5788.125</v>
      </c>
      <c r="BH36" s="4">
        <f t="shared" si="75"/>
        <v>5788.125</v>
      </c>
      <c r="BI36" s="4">
        <f t="shared" si="75"/>
        <v>5788.125</v>
      </c>
    </row>
    <row r="37" spans="1:61" ht="15.75" customHeight="1" x14ac:dyDescent="0.2">
      <c r="A37" s="3" t="s">
        <v>164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35000/12</f>
        <v>2916.6666666666665</v>
      </c>
      <c r="L37" s="4">
        <f t="shared" ref="L37:Y38" si="76">35000/12</f>
        <v>2916.6666666666665</v>
      </c>
      <c r="M37" s="4">
        <f t="shared" si="76"/>
        <v>2916.6666666666665</v>
      </c>
      <c r="N37" s="4">
        <f t="shared" si="76"/>
        <v>2916.6666666666665</v>
      </c>
      <c r="O37" s="4">
        <f t="shared" si="76"/>
        <v>2916.6666666666665</v>
      </c>
      <c r="P37" s="4">
        <f t="shared" si="76"/>
        <v>2916.6666666666665</v>
      </c>
      <c r="Q37" s="4">
        <f t="shared" si="76"/>
        <v>2916.6666666666665</v>
      </c>
      <c r="R37" s="4">
        <f t="shared" si="76"/>
        <v>2916.6666666666665</v>
      </c>
      <c r="S37" s="4">
        <f t="shared" si="76"/>
        <v>2916.6666666666665</v>
      </c>
      <c r="T37" s="4">
        <f t="shared" si="76"/>
        <v>2916.6666666666665</v>
      </c>
      <c r="U37" s="4">
        <f t="shared" si="76"/>
        <v>2916.6666666666665</v>
      </c>
      <c r="V37" s="4">
        <f t="shared" si="76"/>
        <v>2916.6666666666665</v>
      </c>
      <c r="W37" s="4">
        <f t="shared" si="76"/>
        <v>2916.6666666666665</v>
      </c>
      <c r="X37" s="4">
        <f t="shared" si="76"/>
        <v>2916.6666666666665</v>
      </c>
      <c r="Y37" s="4">
        <f t="shared" si="76"/>
        <v>2916.6666666666665</v>
      </c>
      <c r="Z37" s="4">
        <f t="shared" ref="Z37:AO38" si="77">$Y37*(1+$Z$11)</f>
        <v>3062.5</v>
      </c>
      <c r="AA37" s="4">
        <f t="shared" si="77"/>
        <v>3062.5</v>
      </c>
      <c r="AB37" s="4">
        <f t="shared" si="77"/>
        <v>3062.5</v>
      </c>
      <c r="AC37" s="4">
        <f t="shared" si="77"/>
        <v>3062.5</v>
      </c>
      <c r="AD37" s="4">
        <f t="shared" si="77"/>
        <v>3062.5</v>
      </c>
      <c r="AE37" s="4">
        <f t="shared" si="77"/>
        <v>3062.5</v>
      </c>
      <c r="AF37" s="4">
        <f t="shared" si="77"/>
        <v>3062.5</v>
      </c>
      <c r="AG37" s="4">
        <f t="shared" si="77"/>
        <v>3062.5</v>
      </c>
      <c r="AH37" s="4">
        <f t="shared" si="77"/>
        <v>3062.5</v>
      </c>
      <c r="AI37" s="4">
        <f t="shared" si="77"/>
        <v>3062.5</v>
      </c>
      <c r="AJ37" s="4">
        <f t="shared" si="77"/>
        <v>3062.5</v>
      </c>
      <c r="AK37" s="4">
        <f t="shared" si="77"/>
        <v>3062.5</v>
      </c>
      <c r="AL37" s="4">
        <f t="shared" si="77"/>
        <v>3062.5</v>
      </c>
      <c r="AM37" s="4">
        <f t="shared" si="77"/>
        <v>3062.5</v>
      </c>
      <c r="AN37" s="4">
        <f t="shared" si="77"/>
        <v>3062.5</v>
      </c>
      <c r="AO37" s="4">
        <f t="shared" si="77"/>
        <v>3062.5</v>
      </c>
      <c r="AP37" s="4">
        <f t="shared" ref="AA37:BI38" si="78">$Y37*(1+$Z$11)</f>
        <v>3062.5</v>
      </c>
      <c r="AQ37" s="4">
        <f t="shared" si="78"/>
        <v>3062.5</v>
      </c>
      <c r="AR37" s="4">
        <f t="shared" si="78"/>
        <v>3062.5</v>
      </c>
      <c r="AS37" s="4">
        <f t="shared" si="78"/>
        <v>3062.5</v>
      </c>
      <c r="AT37" s="4">
        <f t="shared" si="78"/>
        <v>3062.5</v>
      </c>
      <c r="AU37" s="4">
        <f t="shared" si="78"/>
        <v>3062.5</v>
      </c>
      <c r="AV37" s="4">
        <f t="shared" si="78"/>
        <v>3062.5</v>
      </c>
      <c r="AW37" s="4">
        <f t="shared" si="78"/>
        <v>3062.5</v>
      </c>
      <c r="AX37" s="4">
        <f t="shared" si="78"/>
        <v>3062.5</v>
      </c>
      <c r="AY37" s="4">
        <f t="shared" si="78"/>
        <v>3062.5</v>
      </c>
      <c r="AZ37" s="4">
        <f t="shared" si="78"/>
        <v>3062.5</v>
      </c>
      <c r="BA37" s="4">
        <f t="shared" si="78"/>
        <v>3062.5</v>
      </c>
      <c r="BB37" s="4">
        <f t="shared" si="78"/>
        <v>3062.5</v>
      </c>
      <c r="BC37" s="4">
        <f t="shared" si="78"/>
        <v>3062.5</v>
      </c>
      <c r="BD37" s="4">
        <f t="shared" si="78"/>
        <v>3062.5</v>
      </c>
      <c r="BE37" s="4">
        <f t="shared" si="78"/>
        <v>3062.5</v>
      </c>
      <c r="BF37" s="4">
        <f t="shared" si="78"/>
        <v>3062.5</v>
      </c>
      <c r="BG37" s="4">
        <f t="shared" si="78"/>
        <v>3062.5</v>
      </c>
      <c r="BH37" s="4">
        <f t="shared" si="78"/>
        <v>3062.5</v>
      </c>
      <c r="BI37" s="4">
        <f t="shared" si="78"/>
        <v>3062.5</v>
      </c>
    </row>
    <row r="38" spans="1:61" ht="15.75" customHeight="1" x14ac:dyDescent="0.2">
      <c r="A38" s="3" t="s">
        <v>165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35000/12</f>
        <v>2916.6666666666665</v>
      </c>
      <c r="L38" s="4">
        <f t="shared" si="76"/>
        <v>2916.6666666666665</v>
      </c>
      <c r="M38" s="4">
        <f t="shared" si="76"/>
        <v>2916.6666666666665</v>
      </c>
      <c r="N38" s="4">
        <f t="shared" si="76"/>
        <v>2916.6666666666665</v>
      </c>
      <c r="O38" s="4">
        <f t="shared" si="76"/>
        <v>2916.6666666666665</v>
      </c>
      <c r="P38" s="4">
        <f t="shared" si="76"/>
        <v>2916.6666666666665</v>
      </c>
      <c r="Q38" s="4">
        <f t="shared" si="76"/>
        <v>2916.6666666666665</v>
      </c>
      <c r="R38" s="4">
        <f t="shared" si="76"/>
        <v>2916.6666666666665</v>
      </c>
      <c r="S38" s="4">
        <f t="shared" si="76"/>
        <v>2916.6666666666665</v>
      </c>
      <c r="T38" s="4">
        <f t="shared" si="76"/>
        <v>2916.6666666666665</v>
      </c>
      <c r="U38" s="4">
        <f t="shared" si="76"/>
        <v>2916.6666666666665</v>
      </c>
      <c r="V38" s="4">
        <f t="shared" si="76"/>
        <v>2916.6666666666665</v>
      </c>
      <c r="W38" s="4">
        <f t="shared" si="76"/>
        <v>2916.6666666666665</v>
      </c>
      <c r="X38" s="4">
        <f t="shared" si="76"/>
        <v>2916.6666666666665</v>
      </c>
      <c r="Y38" s="4">
        <f t="shared" si="76"/>
        <v>2916.6666666666665</v>
      </c>
      <c r="Z38" s="4">
        <f t="shared" si="77"/>
        <v>3062.5</v>
      </c>
      <c r="AA38" s="4">
        <f t="shared" si="78"/>
        <v>3062.5</v>
      </c>
      <c r="AB38" s="4">
        <f t="shared" si="78"/>
        <v>3062.5</v>
      </c>
      <c r="AC38" s="4">
        <f t="shared" si="78"/>
        <v>3062.5</v>
      </c>
      <c r="AD38" s="4">
        <f t="shared" si="78"/>
        <v>3062.5</v>
      </c>
      <c r="AE38" s="4">
        <f t="shared" si="78"/>
        <v>3062.5</v>
      </c>
      <c r="AF38" s="4">
        <f t="shared" si="78"/>
        <v>3062.5</v>
      </c>
      <c r="AG38" s="4">
        <f t="shared" si="78"/>
        <v>3062.5</v>
      </c>
      <c r="AH38" s="4">
        <f t="shared" si="78"/>
        <v>3062.5</v>
      </c>
      <c r="AI38" s="4">
        <f t="shared" si="78"/>
        <v>3062.5</v>
      </c>
      <c r="AJ38" s="4">
        <f t="shared" si="78"/>
        <v>3062.5</v>
      </c>
      <c r="AK38" s="4">
        <f t="shared" si="78"/>
        <v>3062.5</v>
      </c>
      <c r="AL38" s="4">
        <f t="shared" si="78"/>
        <v>3062.5</v>
      </c>
      <c r="AM38" s="4">
        <f t="shared" si="78"/>
        <v>3062.5</v>
      </c>
      <c r="AN38" s="4">
        <f t="shared" si="78"/>
        <v>3062.5</v>
      </c>
      <c r="AO38" s="4">
        <f t="shared" si="78"/>
        <v>3062.5</v>
      </c>
      <c r="AP38" s="4">
        <f t="shared" si="78"/>
        <v>3062.5</v>
      </c>
      <c r="AQ38" s="4">
        <f t="shared" si="78"/>
        <v>3062.5</v>
      </c>
      <c r="AR38" s="4">
        <f t="shared" si="78"/>
        <v>3062.5</v>
      </c>
      <c r="AS38" s="4">
        <f t="shared" si="78"/>
        <v>3062.5</v>
      </c>
      <c r="AT38" s="4">
        <f t="shared" si="78"/>
        <v>3062.5</v>
      </c>
      <c r="AU38" s="4">
        <f t="shared" si="78"/>
        <v>3062.5</v>
      </c>
      <c r="AV38" s="4">
        <f t="shared" si="78"/>
        <v>3062.5</v>
      </c>
      <c r="AW38" s="4">
        <f t="shared" si="78"/>
        <v>3062.5</v>
      </c>
      <c r="AX38" s="4">
        <f t="shared" si="78"/>
        <v>3062.5</v>
      </c>
      <c r="AY38" s="4">
        <f t="shared" si="78"/>
        <v>3062.5</v>
      </c>
      <c r="AZ38" s="4">
        <f t="shared" si="78"/>
        <v>3062.5</v>
      </c>
      <c r="BA38" s="4">
        <f t="shared" si="78"/>
        <v>3062.5</v>
      </c>
      <c r="BB38" s="4">
        <f t="shared" si="78"/>
        <v>3062.5</v>
      </c>
      <c r="BC38" s="4">
        <f t="shared" si="78"/>
        <v>3062.5</v>
      </c>
      <c r="BD38" s="4">
        <f t="shared" si="78"/>
        <v>3062.5</v>
      </c>
      <c r="BE38" s="4">
        <f t="shared" si="78"/>
        <v>3062.5</v>
      </c>
      <c r="BF38" s="4">
        <f t="shared" si="78"/>
        <v>3062.5</v>
      </c>
      <c r="BG38" s="4">
        <f t="shared" si="78"/>
        <v>3062.5</v>
      </c>
      <c r="BH38" s="4">
        <f t="shared" si="78"/>
        <v>3062.5</v>
      </c>
      <c r="BI38" s="4">
        <f t="shared" si="78"/>
        <v>3062.5</v>
      </c>
    </row>
    <row r="39" spans="1:61" ht="15.75" customHeight="1" x14ac:dyDescent="0.2">
      <c r="A39" s="3" t="s">
        <v>166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/>
      <c r="L39" s="4"/>
      <c r="M39" s="4"/>
      <c r="N39" s="4"/>
      <c r="O39" s="4"/>
      <c r="P39" s="4"/>
      <c r="Q39" s="4"/>
      <c r="R39" s="4"/>
      <c r="S39" s="4"/>
      <c r="T39" s="4">
        <f>75000/12</f>
        <v>6250</v>
      </c>
      <c r="U39" s="4">
        <f t="shared" ref="U39:Y39" si="79">75000/12</f>
        <v>6250</v>
      </c>
      <c r="V39" s="4">
        <f t="shared" si="79"/>
        <v>6250</v>
      </c>
      <c r="W39" s="4">
        <f t="shared" si="79"/>
        <v>6250</v>
      </c>
      <c r="X39" s="4">
        <f t="shared" si="79"/>
        <v>6250</v>
      </c>
      <c r="Y39" s="4">
        <f t="shared" si="79"/>
        <v>6250</v>
      </c>
      <c r="Z39" s="4">
        <f t="shared" ref="Z39:AK39" si="80">$Y39*(1+$Z$11)</f>
        <v>6562.5</v>
      </c>
      <c r="AA39" s="4">
        <f t="shared" si="80"/>
        <v>6562.5</v>
      </c>
      <c r="AB39" s="4">
        <f t="shared" si="80"/>
        <v>6562.5</v>
      </c>
      <c r="AC39" s="4">
        <f t="shared" si="80"/>
        <v>6562.5</v>
      </c>
      <c r="AD39" s="4">
        <f t="shared" si="80"/>
        <v>6562.5</v>
      </c>
      <c r="AE39" s="4">
        <f t="shared" si="80"/>
        <v>6562.5</v>
      </c>
      <c r="AF39" s="4">
        <f t="shared" si="80"/>
        <v>6562.5</v>
      </c>
      <c r="AG39" s="4">
        <f t="shared" si="80"/>
        <v>6562.5</v>
      </c>
      <c r="AH39" s="4">
        <f t="shared" si="80"/>
        <v>6562.5</v>
      </c>
      <c r="AI39" s="4">
        <f t="shared" si="80"/>
        <v>6562.5</v>
      </c>
      <c r="AJ39" s="4">
        <f t="shared" si="80"/>
        <v>6562.5</v>
      </c>
      <c r="AK39" s="4">
        <f t="shared" si="80"/>
        <v>6562.5</v>
      </c>
      <c r="AL39" s="4">
        <f t="shared" ref="AL39:AW39" si="81">$AK39*(1+$AL$11)</f>
        <v>6890.625</v>
      </c>
      <c r="AM39" s="4">
        <f t="shared" si="81"/>
        <v>6890.625</v>
      </c>
      <c r="AN39" s="4">
        <f t="shared" si="81"/>
        <v>6890.625</v>
      </c>
      <c r="AO39" s="4">
        <f t="shared" si="81"/>
        <v>6890.625</v>
      </c>
      <c r="AP39" s="4">
        <f t="shared" si="81"/>
        <v>6890.625</v>
      </c>
      <c r="AQ39" s="4">
        <f t="shared" si="81"/>
        <v>6890.625</v>
      </c>
      <c r="AR39" s="4">
        <f t="shared" si="81"/>
        <v>6890.625</v>
      </c>
      <c r="AS39" s="4">
        <f t="shared" si="81"/>
        <v>6890.625</v>
      </c>
      <c r="AT39" s="4">
        <f t="shared" si="81"/>
        <v>6890.625</v>
      </c>
      <c r="AU39" s="4">
        <f t="shared" si="81"/>
        <v>6890.625</v>
      </c>
      <c r="AV39" s="4">
        <f t="shared" si="81"/>
        <v>6890.625</v>
      </c>
      <c r="AW39" s="4">
        <f t="shared" si="81"/>
        <v>6890.625</v>
      </c>
      <c r="AX39" s="4">
        <f t="shared" ref="AX39:BI39" si="82">$AW39*(1+$AX$11)</f>
        <v>7235.15625</v>
      </c>
      <c r="AY39" s="4">
        <f t="shared" si="82"/>
        <v>7235.15625</v>
      </c>
      <c r="AZ39" s="4">
        <f t="shared" si="82"/>
        <v>7235.15625</v>
      </c>
      <c r="BA39" s="4">
        <f t="shared" si="82"/>
        <v>7235.15625</v>
      </c>
      <c r="BB39" s="4">
        <f t="shared" si="82"/>
        <v>7235.15625</v>
      </c>
      <c r="BC39" s="4">
        <f t="shared" si="82"/>
        <v>7235.15625</v>
      </c>
      <c r="BD39" s="4">
        <f t="shared" si="82"/>
        <v>7235.15625</v>
      </c>
      <c r="BE39" s="4">
        <f t="shared" si="82"/>
        <v>7235.15625</v>
      </c>
      <c r="BF39" s="4">
        <f t="shared" si="82"/>
        <v>7235.15625</v>
      </c>
      <c r="BG39" s="4">
        <f t="shared" si="82"/>
        <v>7235.15625</v>
      </c>
      <c r="BH39" s="4">
        <f t="shared" si="82"/>
        <v>7235.15625</v>
      </c>
      <c r="BI39" s="4">
        <f t="shared" si="82"/>
        <v>7235.15625</v>
      </c>
    </row>
    <row r="40" spans="1:61" ht="15.75" customHeight="1" x14ac:dyDescent="0.2">
      <c r="A40" s="3" t="s">
        <v>166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f t="shared" ref="T40:Y40" si="83">75000/12</f>
        <v>6250</v>
      </c>
      <c r="U40" s="4">
        <f t="shared" si="83"/>
        <v>6250</v>
      </c>
      <c r="V40" s="4">
        <f t="shared" si="83"/>
        <v>6250</v>
      </c>
      <c r="W40" s="4">
        <f t="shared" si="83"/>
        <v>6250</v>
      </c>
      <c r="X40" s="4">
        <f t="shared" si="83"/>
        <v>6250</v>
      </c>
      <c r="Y40" s="4">
        <f t="shared" si="83"/>
        <v>6250</v>
      </c>
      <c r="Z40" s="4">
        <f t="shared" ref="Z40:AK40" si="84">78750/12</f>
        <v>6562.5</v>
      </c>
      <c r="AA40" s="4">
        <f t="shared" si="84"/>
        <v>6562.5</v>
      </c>
      <c r="AB40" s="4">
        <f t="shared" si="84"/>
        <v>6562.5</v>
      </c>
      <c r="AC40" s="4">
        <f t="shared" si="84"/>
        <v>6562.5</v>
      </c>
      <c r="AD40" s="4">
        <f t="shared" si="84"/>
        <v>6562.5</v>
      </c>
      <c r="AE40" s="4">
        <f t="shared" si="84"/>
        <v>6562.5</v>
      </c>
      <c r="AF40" s="4">
        <f t="shared" si="84"/>
        <v>6562.5</v>
      </c>
      <c r="AG40" s="4">
        <f t="shared" si="84"/>
        <v>6562.5</v>
      </c>
      <c r="AH40" s="4">
        <f t="shared" si="84"/>
        <v>6562.5</v>
      </c>
      <c r="AI40" s="4">
        <f t="shared" si="84"/>
        <v>6562.5</v>
      </c>
      <c r="AJ40" s="4">
        <f t="shared" si="84"/>
        <v>6562.5</v>
      </c>
      <c r="AK40" s="4">
        <f t="shared" si="84"/>
        <v>6562.5</v>
      </c>
      <c r="AL40" s="4">
        <f t="shared" ref="AL40:AW40" si="85">$AK40*(1+$AL$11)</f>
        <v>6890.625</v>
      </c>
      <c r="AM40" s="4">
        <f t="shared" si="85"/>
        <v>6890.625</v>
      </c>
      <c r="AN40" s="4">
        <f t="shared" si="85"/>
        <v>6890.625</v>
      </c>
      <c r="AO40" s="4">
        <f t="shared" si="85"/>
        <v>6890.625</v>
      </c>
      <c r="AP40" s="4">
        <f t="shared" si="85"/>
        <v>6890.625</v>
      </c>
      <c r="AQ40" s="4">
        <f t="shared" si="85"/>
        <v>6890.625</v>
      </c>
      <c r="AR40" s="4">
        <f t="shared" si="85"/>
        <v>6890.625</v>
      </c>
      <c r="AS40" s="4">
        <f t="shared" si="85"/>
        <v>6890.625</v>
      </c>
      <c r="AT40" s="4">
        <f t="shared" si="85"/>
        <v>6890.625</v>
      </c>
      <c r="AU40" s="4">
        <f t="shared" si="85"/>
        <v>6890.625</v>
      </c>
      <c r="AV40" s="4">
        <f t="shared" si="85"/>
        <v>6890.625</v>
      </c>
      <c r="AW40" s="4">
        <f t="shared" si="85"/>
        <v>6890.625</v>
      </c>
      <c r="AX40" s="4">
        <f t="shared" ref="AX40:BI40" si="86">$AW40*(1+$AX$11)</f>
        <v>7235.15625</v>
      </c>
      <c r="AY40" s="4">
        <f t="shared" si="86"/>
        <v>7235.15625</v>
      </c>
      <c r="AZ40" s="4">
        <f t="shared" si="86"/>
        <v>7235.15625</v>
      </c>
      <c r="BA40" s="4">
        <f t="shared" si="86"/>
        <v>7235.15625</v>
      </c>
      <c r="BB40" s="4">
        <f t="shared" si="86"/>
        <v>7235.15625</v>
      </c>
      <c r="BC40" s="4">
        <f t="shared" si="86"/>
        <v>7235.15625</v>
      </c>
      <c r="BD40" s="4">
        <f t="shared" si="86"/>
        <v>7235.15625</v>
      </c>
      <c r="BE40" s="4">
        <f t="shared" si="86"/>
        <v>7235.15625</v>
      </c>
      <c r="BF40" s="4">
        <f t="shared" si="86"/>
        <v>7235.15625</v>
      </c>
      <c r="BG40" s="4">
        <f t="shared" si="86"/>
        <v>7235.15625</v>
      </c>
      <c r="BH40" s="4">
        <f t="shared" si="86"/>
        <v>7235.15625</v>
      </c>
      <c r="BI40" s="4">
        <f t="shared" si="86"/>
        <v>7235.15625</v>
      </c>
    </row>
    <row r="41" spans="1:61" ht="15.75" customHeight="1" x14ac:dyDescent="0.2">
      <c r="A41" s="3" t="s">
        <v>166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f t="shared" ref="AF41:AK41" si="87">78750/12</f>
        <v>6562.5</v>
      </c>
      <c r="AG41" s="4">
        <f t="shared" si="87"/>
        <v>6562.5</v>
      </c>
      <c r="AH41" s="4">
        <f t="shared" si="87"/>
        <v>6562.5</v>
      </c>
      <c r="AI41" s="4">
        <f t="shared" si="87"/>
        <v>6562.5</v>
      </c>
      <c r="AJ41" s="4">
        <f t="shared" si="87"/>
        <v>6562.5</v>
      </c>
      <c r="AK41" s="4">
        <f t="shared" si="87"/>
        <v>6562.5</v>
      </c>
      <c r="AL41" s="4">
        <f t="shared" ref="AL41:AW41" si="88">82687.5/12</f>
        <v>6890.625</v>
      </c>
      <c r="AM41" s="4">
        <f t="shared" si="88"/>
        <v>6890.625</v>
      </c>
      <c r="AN41" s="4">
        <f t="shared" si="88"/>
        <v>6890.625</v>
      </c>
      <c r="AO41" s="4">
        <f t="shared" si="88"/>
        <v>6890.625</v>
      </c>
      <c r="AP41" s="4">
        <f t="shared" si="88"/>
        <v>6890.625</v>
      </c>
      <c r="AQ41" s="4">
        <f t="shared" si="88"/>
        <v>6890.625</v>
      </c>
      <c r="AR41" s="4">
        <f t="shared" si="88"/>
        <v>6890.625</v>
      </c>
      <c r="AS41" s="4">
        <f t="shared" si="88"/>
        <v>6890.625</v>
      </c>
      <c r="AT41" s="4">
        <f t="shared" si="88"/>
        <v>6890.625</v>
      </c>
      <c r="AU41" s="4">
        <f t="shared" si="88"/>
        <v>6890.625</v>
      </c>
      <c r="AV41" s="4">
        <f t="shared" si="88"/>
        <v>6890.625</v>
      </c>
      <c r="AW41" s="4">
        <f t="shared" si="88"/>
        <v>6890.625</v>
      </c>
      <c r="AX41" s="4">
        <f t="shared" ref="AX41:BI41" si="89">$AW41*(1+$AX$11)</f>
        <v>7235.15625</v>
      </c>
      <c r="AY41" s="4">
        <f t="shared" si="89"/>
        <v>7235.15625</v>
      </c>
      <c r="AZ41" s="4">
        <f t="shared" si="89"/>
        <v>7235.15625</v>
      </c>
      <c r="BA41" s="4">
        <f t="shared" si="89"/>
        <v>7235.15625</v>
      </c>
      <c r="BB41" s="4">
        <f t="shared" si="89"/>
        <v>7235.15625</v>
      </c>
      <c r="BC41" s="4">
        <f t="shared" si="89"/>
        <v>7235.15625</v>
      </c>
      <c r="BD41" s="4">
        <f t="shared" si="89"/>
        <v>7235.15625</v>
      </c>
      <c r="BE41" s="4">
        <f t="shared" si="89"/>
        <v>7235.15625</v>
      </c>
      <c r="BF41" s="4">
        <f t="shared" si="89"/>
        <v>7235.15625</v>
      </c>
      <c r="BG41" s="4">
        <f t="shared" si="89"/>
        <v>7235.15625</v>
      </c>
      <c r="BH41" s="4">
        <f t="shared" si="89"/>
        <v>7235.15625</v>
      </c>
      <c r="BI41" s="4">
        <f t="shared" si="89"/>
        <v>7235.15625</v>
      </c>
    </row>
    <row r="42" spans="1:61" ht="15.75" customHeight="1" x14ac:dyDescent="0.2">
      <c r="A42" s="49" t="s">
        <v>167</v>
      </c>
      <c r="B42" s="9">
        <f>50000/12</f>
        <v>4166.666666666667</v>
      </c>
      <c r="C42" s="9">
        <f t="shared" ref="C42:M42" si="90">50000/12</f>
        <v>4166.666666666667</v>
      </c>
      <c r="D42" s="9">
        <f t="shared" si="90"/>
        <v>4166.666666666667</v>
      </c>
      <c r="E42" s="9">
        <f t="shared" si="90"/>
        <v>4166.666666666667</v>
      </c>
      <c r="F42" s="9">
        <f t="shared" si="90"/>
        <v>4166.666666666667</v>
      </c>
      <c r="G42" s="9">
        <f t="shared" si="90"/>
        <v>4166.666666666667</v>
      </c>
      <c r="H42" s="9">
        <f t="shared" si="90"/>
        <v>4166.666666666667</v>
      </c>
      <c r="I42" s="9">
        <f t="shared" si="90"/>
        <v>4166.666666666667</v>
      </c>
      <c r="J42" s="9">
        <f t="shared" si="90"/>
        <v>4166.666666666667</v>
      </c>
      <c r="K42" s="9">
        <f t="shared" si="90"/>
        <v>4166.666666666667</v>
      </c>
      <c r="L42" s="9">
        <f t="shared" si="90"/>
        <v>4166.666666666667</v>
      </c>
      <c r="M42" s="9">
        <f t="shared" si="90"/>
        <v>4166.666666666667</v>
      </c>
      <c r="N42" s="4">
        <f t="shared" ref="N42:Y42" si="91">$M42*(1+$N$11)</f>
        <v>4375.0000000000009</v>
      </c>
      <c r="O42" s="4">
        <f t="shared" si="91"/>
        <v>4375.0000000000009</v>
      </c>
      <c r="P42" s="4">
        <f t="shared" si="91"/>
        <v>4375.0000000000009</v>
      </c>
      <c r="Q42" s="4">
        <f t="shared" si="91"/>
        <v>4375.0000000000009</v>
      </c>
      <c r="R42" s="4">
        <f t="shared" si="91"/>
        <v>4375.0000000000009</v>
      </c>
      <c r="S42" s="4">
        <f t="shared" si="91"/>
        <v>4375.0000000000009</v>
      </c>
      <c r="T42" s="4">
        <f t="shared" si="91"/>
        <v>4375.0000000000009</v>
      </c>
      <c r="U42" s="4">
        <f t="shared" si="91"/>
        <v>4375.0000000000009</v>
      </c>
      <c r="V42" s="4">
        <f t="shared" si="91"/>
        <v>4375.0000000000009</v>
      </c>
      <c r="W42" s="4">
        <f t="shared" si="91"/>
        <v>4375.0000000000009</v>
      </c>
      <c r="X42" s="4">
        <f t="shared" si="91"/>
        <v>4375.0000000000009</v>
      </c>
      <c r="Y42" s="4">
        <f t="shared" si="91"/>
        <v>4375.0000000000009</v>
      </c>
      <c r="Z42" s="4">
        <f t="shared" ref="Z42:AK42" si="92">$Y42*(1+$Z$11)</f>
        <v>4593.7500000000009</v>
      </c>
      <c r="AA42" s="4">
        <f t="shared" si="92"/>
        <v>4593.7500000000009</v>
      </c>
      <c r="AB42" s="4">
        <f t="shared" si="92"/>
        <v>4593.7500000000009</v>
      </c>
      <c r="AC42" s="4">
        <f t="shared" si="92"/>
        <v>4593.7500000000009</v>
      </c>
      <c r="AD42" s="4">
        <f t="shared" si="92"/>
        <v>4593.7500000000009</v>
      </c>
      <c r="AE42" s="4">
        <f t="shared" si="92"/>
        <v>4593.7500000000009</v>
      </c>
      <c r="AF42" s="4">
        <f t="shared" si="92"/>
        <v>4593.7500000000009</v>
      </c>
      <c r="AG42" s="4">
        <f t="shared" si="92"/>
        <v>4593.7500000000009</v>
      </c>
      <c r="AH42" s="4">
        <f t="shared" si="92"/>
        <v>4593.7500000000009</v>
      </c>
      <c r="AI42" s="4">
        <f t="shared" si="92"/>
        <v>4593.7500000000009</v>
      </c>
      <c r="AJ42" s="4">
        <f t="shared" si="92"/>
        <v>4593.7500000000009</v>
      </c>
      <c r="AK42" s="4">
        <f t="shared" si="92"/>
        <v>4593.7500000000009</v>
      </c>
      <c r="AL42" s="4">
        <f t="shared" ref="AL42:AW42" si="93">$AK42*(1+$AL$11)</f>
        <v>4823.4375000000009</v>
      </c>
      <c r="AM42" s="4">
        <f t="shared" si="93"/>
        <v>4823.4375000000009</v>
      </c>
      <c r="AN42" s="4">
        <f t="shared" si="93"/>
        <v>4823.4375000000009</v>
      </c>
      <c r="AO42" s="4">
        <f t="shared" si="93"/>
        <v>4823.4375000000009</v>
      </c>
      <c r="AP42" s="4">
        <f t="shared" si="93"/>
        <v>4823.4375000000009</v>
      </c>
      <c r="AQ42" s="4">
        <f t="shared" si="93"/>
        <v>4823.4375000000009</v>
      </c>
      <c r="AR42" s="4">
        <f t="shared" si="93"/>
        <v>4823.4375000000009</v>
      </c>
      <c r="AS42" s="4">
        <f t="shared" si="93"/>
        <v>4823.4375000000009</v>
      </c>
      <c r="AT42" s="4">
        <f t="shared" si="93"/>
        <v>4823.4375000000009</v>
      </c>
      <c r="AU42" s="4">
        <f t="shared" si="93"/>
        <v>4823.4375000000009</v>
      </c>
      <c r="AV42" s="4">
        <f t="shared" si="93"/>
        <v>4823.4375000000009</v>
      </c>
      <c r="AW42" s="4">
        <f t="shared" si="93"/>
        <v>4823.4375000000009</v>
      </c>
      <c r="AX42" s="4">
        <f t="shared" ref="AX42:BI42" si="94">$AW42*(1+$AX$11)</f>
        <v>5064.6093750000009</v>
      </c>
      <c r="AY42" s="4">
        <f t="shared" si="94"/>
        <v>5064.6093750000009</v>
      </c>
      <c r="AZ42" s="4">
        <f t="shared" si="94"/>
        <v>5064.6093750000009</v>
      </c>
      <c r="BA42" s="4">
        <f t="shared" si="94"/>
        <v>5064.6093750000009</v>
      </c>
      <c r="BB42" s="4">
        <f t="shared" si="94"/>
        <v>5064.6093750000009</v>
      </c>
      <c r="BC42" s="4">
        <f t="shared" si="94"/>
        <v>5064.6093750000009</v>
      </c>
      <c r="BD42" s="4">
        <f t="shared" si="94"/>
        <v>5064.6093750000009</v>
      </c>
      <c r="BE42" s="4">
        <f t="shared" si="94"/>
        <v>5064.6093750000009</v>
      </c>
      <c r="BF42" s="4">
        <f t="shared" si="94"/>
        <v>5064.6093750000009</v>
      </c>
      <c r="BG42" s="4">
        <f t="shared" si="94"/>
        <v>5064.6093750000009</v>
      </c>
      <c r="BH42" s="4">
        <f t="shared" si="94"/>
        <v>5064.6093750000009</v>
      </c>
      <c r="BI42" s="4">
        <f t="shared" si="94"/>
        <v>5064.6093750000009</v>
      </c>
    </row>
    <row r="43" spans="1:61" ht="15.75" customHeight="1" x14ac:dyDescent="0.2">
      <c r="A43" s="3" t="s">
        <v>168</v>
      </c>
      <c r="B43" s="9">
        <f t="shared" ref="B43:M44" si="95">50000/12</f>
        <v>4166.666666666667</v>
      </c>
      <c r="C43" s="9">
        <f t="shared" si="95"/>
        <v>4166.666666666667</v>
      </c>
      <c r="D43" s="9">
        <f t="shared" si="95"/>
        <v>4166.666666666667</v>
      </c>
      <c r="E43" s="9">
        <f t="shared" si="95"/>
        <v>4166.666666666667</v>
      </c>
      <c r="F43" s="9">
        <f t="shared" si="95"/>
        <v>4166.666666666667</v>
      </c>
      <c r="G43" s="9">
        <f t="shared" si="95"/>
        <v>4166.666666666667</v>
      </c>
      <c r="H43" s="9">
        <f t="shared" si="95"/>
        <v>4166.666666666667</v>
      </c>
      <c r="I43" s="9">
        <f t="shared" si="95"/>
        <v>4166.666666666667</v>
      </c>
      <c r="J43" s="9">
        <f t="shared" si="95"/>
        <v>4166.666666666667</v>
      </c>
      <c r="K43" s="9">
        <f t="shared" si="95"/>
        <v>4166.666666666667</v>
      </c>
      <c r="L43" s="9">
        <f t="shared" si="95"/>
        <v>4166.666666666667</v>
      </c>
      <c r="M43" s="9">
        <f t="shared" si="95"/>
        <v>4166.666666666667</v>
      </c>
      <c r="N43" s="4">
        <f t="shared" ref="N43:Y44" si="96">$M43*(1+$N$11)</f>
        <v>4375.0000000000009</v>
      </c>
      <c r="O43" s="4">
        <f t="shared" si="96"/>
        <v>4375.0000000000009</v>
      </c>
      <c r="P43" s="4">
        <f t="shared" si="96"/>
        <v>4375.0000000000009</v>
      </c>
      <c r="Q43" s="4">
        <f t="shared" si="96"/>
        <v>4375.0000000000009</v>
      </c>
      <c r="R43" s="4">
        <f t="shared" si="96"/>
        <v>4375.0000000000009</v>
      </c>
      <c r="S43" s="4">
        <f t="shared" si="96"/>
        <v>4375.0000000000009</v>
      </c>
      <c r="T43" s="4">
        <f t="shared" si="96"/>
        <v>4375.0000000000009</v>
      </c>
      <c r="U43" s="4">
        <f t="shared" si="96"/>
        <v>4375.0000000000009</v>
      </c>
      <c r="V43" s="4">
        <f t="shared" si="96"/>
        <v>4375.0000000000009</v>
      </c>
      <c r="W43" s="4">
        <f t="shared" si="96"/>
        <v>4375.0000000000009</v>
      </c>
      <c r="X43" s="4">
        <f t="shared" si="96"/>
        <v>4375.0000000000009</v>
      </c>
      <c r="Y43" s="4">
        <f t="shared" si="96"/>
        <v>4375.0000000000009</v>
      </c>
      <c r="Z43" s="4">
        <f t="shared" ref="Z43:AK43" si="97">$Y43*(1+$Z$11)</f>
        <v>4593.7500000000009</v>
      </c>
      <c r="AA43" s="4">
        <f t="shared" si="97"/>
        <v>4593.7500000000009</v>
      </c>
      <c r="AB43" s="4">
        <f t="shared" si="97"/>
        <v>4593.7500000000009</v>
      </c>
      <c r="AC43" s="4">
        <f t="shared" si="97"/>
        <v>4593.7500000000009</v>
      </c>
      <c r="AD43" s="4">
        <f t="shared" si="97"/>
        <v>4593.7500000000009</v>
      </c>
      <c r="AE43" s="4">
        <f t="shared" si="97"/>
        <v>4593.7500000000009</v>
      </c>
      <c r="AF43" s="4">
        <f t="shared" si="97"/>
        <v>4593.7500000000009</v>
      </c>
      <c r="AG43" s="4">
        <f t="shared" si="97"/>
        <v>4593.7500000000009</v>
      </c>
      <c r="AH43" s="4">
        <f t="shared" si="97"/>
        <v>4593.7500000000009</v>
      </c>
      <c r="AI43" s="4">
        <f t="shared" si="97"/>
        <v>4593.7500000000009</v>
      </c>
      <c r="AJ43" s="4">
        <f t="shared" si="97"/>
        <v>4593.7500000000009</v>
      </c>
      <c r="AK43" s="4">
        <f t="shared" si="97"/>
        <v>4593.7500000000009</v>
      </c>
      <c r="AL43" s="4">
        <f t="shared" ref="AL43:AW43" si="98">$AK43*(1+$AL$11)</f>
        <v>4823.4375000000009</v>
      </c>
      <c r="AM43" s="4">
        <f t="shared" si="98"/>
        <v>4823.4375000000009</v>
      </c>
      <c r="AN43" s="4">
        <f t="shared" si="98"/>
        <v>4823.4375000000009</v>
      </c>
      <c r="AO43" s="4">
        <f t="shared" si="98"/>
        <v>4823.4375000000009</v>
      </c>
      <c r="AP43" s="4">
        <f t="shared" si="98"/>
        <v>4823.4375000000009</v>
      </c>
      <c r="AQ43" s="4">
        <f t="shared" si="98"/>
        <v>4823.4375000000009</v>
      </c>
      <c r="AR43" s="4">
        <f t="shared" si="98"/>
        <v>4823.4375000000009</v>
      </c>
      <c r="AS43" s="4">
        <f t="shared" si="98"/>
        <v>4823.4375000000009</v>
      </c>
      <c r="AT43" s="4">
        <f t="shared" si="98"/>
        <v>4823.4375000000009</v>
      </c>
      <c r="AU43" s="4">
        <f t="shared" si="98"/>
        <v>4823.4375000000009</v>
      </c>
      <c r="AV43" s="4">
        <f t="shared" si="98"/>
        <v>4823.4375000000009</v>
      </c>
      <c r="AW43" s="4">
        <f t="shared" si="98"/>
        <v>4823.4375000000009</v>
      </c>
      <c r="AX43" s="4">
        <f t="shared" ref="AX43:BI43" si="99">$AW43*(1+$AX$11)</f>
        <v>5064.6093750000009</v>
      </c>
      <c r="AY43" s="4">
        <f t="shared" si="99"/>
        <v>5064.6093750000009</v>
      </c>
      <c r="AZ43" s="4">
        <f t="shared" si="99"/>
        <v>5064.6093750000009</v>
      </c>
      <c r="BA43" s="4">
        <f t="shared" si="99"/>
        <v>5064.6093750000009</v>
      </c>
      <c r="BB43" s="4">
        <f t="shared" si="99"/>
        <v>5064.6093750000009</v>
      </c>
      <c r="BC43" s="4">
        <f t="shared" si="99"/>
        <v>5064.6093750000009</v>
      </c>
      <c r="BD43" s="4">
        <f t="shared" si="99"/>
        <v>5064.6093750000009</v>
      </c>
      <c r="BE43" s="4">
        <f t="shared" si="99"/>
        <v>5064.6093750000009</v>
      </c>
      <c r="BF43" s="4">
        <f t="shared" si="99"/>
        <v>5064.6093750000009</v>
      </c>
      <c r="BG43" s="4">
        <f t="shared" si="99"/>
        <v>5064.6093750000009</v>
      </c>
      <c r="BH43" s="4">
        <f t="shared" si="99"/>
        <v>5064.6093750000009</v>
      </c>
      <c r="BI43" s="4">
        <f t="shared" si="99"/>
        <v>5064.6093750000009</v>
      </c>
    </row>
    <row r="44" spans="1:61" ht="15.75" customHeight="1" x14ac:dyDescent="0.2">
      <c r="A44" s="3" t="s">
        <v>168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95"/>
        <v>4166.666666666667</v>
      </c>
      <c r="I44" s="4">
        <f t="shared" si="95"/>
        <v>4166.666666666667</v>
      </c>
      <c r="J44" s="4">
        <f t="shared" si="95"/>
        <v>4166.666666666667</v>
      </c>
      <c r="K44" s="4">
        <f t="shared" si="95"/>
        <v>4166.666666666667</v>
      </c>
      <c r="L44" s="4">
        <f t="shared" si="95"/>
        <v>4166.666666666667</v>
      </c>
      <c r="M44" s="4">
        <f t="shared" si="95"/>
        <v>4166.666666666667</v>
      </c>
      <c r="N44" s="4">
        <f t="shared" si="96"/>
        <v>4375.0000000000009</v>
      </c>
      <c r="O44" s="4">
        <f t="shared" si="96"/>
        <v>4375.0000000000009</v>
      </c>
      <c r="P44" s="4">
        <f t="shared" si="96"/>
        <v>4375.0000000000009</v>
      </c>
      <c r="Q44" s="4">
        <f t="shared" si="96"/>
        <v>4375.0000000000009</v>
      </c>
      <c r="R44" s="4">
        <f t="shared" si="96"/>
        <v>4375.0000000000009</v>
      </c>
      <c r="S44" s="4">
        <f t="shared" si="96"/>
        <v>4375.0000000000009</v>
      </c>
      <c r="T44" s="4">
        <f t="shared" si="96"/>
        <v>4375.0000000000009</v>
      </c>
      <c r="U44" s="4">
        <f t="shared" si="96"/>
        <v>4375.0000000000009</v>
      </c>
      <c r="V44" s="4">
        <f t="shared" si="96"/>
        <v>4375.0000000000009</v>
      </c>
      <c r="W44" s="4">
        <f t="shared" si="96"/>
        <v>4375.0000000000009</v>
      </c>
      <c r="X44" s="4">
        <f t="shared" si="96"/>
        <v>4375.0000000000009</v>
      </c>
      <c r="Y44" s="4">
        <f t="shared" si="96"/>
        <v>4375.0000000000009</v>
      </c>
      <c r="Z44" s="4">
        <f t="shared" ref="Z44:AK44" si="100">$Y44*(1+$Z$11)</f>
        <v>4593.7500000000009</v>
      </c>
      <c r="AA44" s="4">
        <f t="shared" si="100"/>
        <v>4593.7500000000009</v>
      </c>
      <c r="AB44" s="4">
        <f t="shared" si="100"/>
        <v>4593.7500000000009</v>
      </c>
      <c r="AC44" s="4">
        <f t="shared" si="100"/>
        <v>4593.7500000000009</v>
      </c>
      <c r="AD44" s="4">
        <f t="shared" si="100"/>
        <v>4593.7500000000009</v>
      </c>
      <c r="AE44" s="4">
        <f t="shared" si="100"/>
        <v>4593.7500000000009</v>
      </c>
      <c r="AF44" s="4">
        <f t="shared" si="100"/>
        <v>4593.7500000000009</v>
      </c>
      <c r="AG44" s="4">
        <f t="shared" si="100"/>
        <v>4593.7500000000009</v>
      </c>
      <c r="AH44" s="4">
        <f t="shared" si="100"/>
        <v>4593.7500000000009</v>
      </c>
      <c r="AI44" s="4">
        <f t="shared" si="100"/>
        <v>4593.7500000000009</v>
      </c>
      <c r="AJ44" s="4">
        <f t="shared" si="100"/>
        <v>4593.7500000000009</v>
      </c>
      <c r="AK44" s="4">
        <f t="shared" si="100"/>
        <v>4593.7500000000009</v>
      </c>
      <c r="AL44" s="4">
        <f t="shared" ref="AL44:AW44" si="101">$AK44*(1+$AL$11)</f>
        <v>4823.4375000000009</v>
      </c>
      <c r="AM44" s="4">
        <f t="shared" si="101"/>
        <v>4823.4375000000009</v>
      </c>
      <c r="AN44" s="4">
        <f t="shared" si="101"/>
        <v>4823.4375000000009</v>
      </c>
      <c r="AO44" s="4">
        <f t="shared" si="101"/>
        <v>4823.4375000000009</v>
      </c>
      <c r="AP44" s="4">
        <f t="shared" si="101"/>
        <v>4823.4375000000009</v>
      </c>
      <c r="AQ44" s="4">
        <f t="shared" si="101"/>
        <v>4823.4375000000009</v>
      </c>
      <c r="AR44" s="4">
        <f t="shared" si="101"/>
        <v>4823.4375000000009</v>
      </c>
      <c r="AS44" s="4">
        <f t="shared" si="101"/>
        <v>4823.4375000000009</v>
      </c>
      <c r="AT44" s="4">
        <f t="shared" si="101"/>
        <v>4823.4375000000009</v>
      </c>
      <c r="AU44" s="4">
        <f t="shared" si="101"/>
        <v>4823.4375000000009</v>
      </c>
      <c r="AV44" s="4">
        <f t="shared" si="101"/>
        <v>4823.4375000000009</v>
      </c>
      <c r="AW44" s="4">
        <f t="shared" si="101"/>
        <v>4823.4375000000009</v>
      </c>
      <c r="AX44" s="4">
        <f t="shared" ref="AX44:BI44" si="102">$AW44*(1+$AX$11)</f>
        <v>5064.6093750000009</v>
      </c>
      <c r="AY44" s="4">
        <f t="shared" si="102"/>
        <v>5064.6093750000009</v>
      </c>
      <c r="AZ44" s="4">
        <f t="shared" si="102"/>
        <v>5064.6093750000009</v>
      </c>
      <c r="BA44" s="4">
        <f t="shared" si="102"/>
        <v>5064.6093750000009</v>
      </c>
      <c r="BB44" s="4">
        <f t="shared" si="102"/>
        <v>5064.6093750000009</v>
      </c>
      <c r="BC44" s="4">
        <f t="shared" si="102"/>
        <v>5064.6093750000009</v>
      </c>
      <c r="BD44" s="4">
        <f t="shared" si="102"/>
        <v>5064.6093750000009</v>
      </c>
      <c r="BE44" s="4">
        <f t="shared" si="102"/>
        <v>5064.6093750000009</v>
      </c>
      <c r="BF44" s="4">
        <f t="shared" si="102"/>
        <v>5064.6093750000009</v>
      </c>
      <c r="BG44" s="4">
        <f t="shared" si="102"/>
        <v>5064.6093750000009</v>
      </c>
      <c r="BH44" s="4">
        <f t="shared" si="102"/>
        <v>5064.6093750000009</v>
      </c>
      <c r="BI44" s="4">
        <f t="shared" si="102"/>
        <v>5064.6093750000009</v>
      </c>
    </row>
    <row r="45" spans="1:61" ht="15.75" customHeight="1" x14ac:dyDescent="0.2">
      <c r="A45" s="3" t="s">
        <v>168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f t="shared" ref="Z45:AK45" si="103">60000/12</f>
        <v>5000</v>
      </c>
      <c r="AA45" s="4">
        <f t="shared" si="103"/>
        <v>5000</v>
      </c>
      <c r="AB45" s="4">
        <f t="shared" si="103"/>
        <v>5000</v>
      </c>
      <c r="AC45" s="4">
        <f t="shared" si="103"/>
        <v>5000</v>
      </c>
      <c r="AD45" s="4">
        <f t="shared" si="103"/>
        <v>5000</v>
      </c>
      <c r="AE45" s="4">
        <f t="shared" si="103"/>
        <v>5000</v>
      </c>
      <c r="AF45" s="4">
        <f t="shared" si="103"/>
        <v>5000</v>
      </c>
      <c r="AG45" s="4">
        <f t="shared" si="103"/>
        <v>5000</v>
      </c>
      <c r="AH45" s="4">
        <f t="shared" si="103"/>
        <v>5000</v>
      </c>
      <c r="AI45" s="4">
        <f t="shared" si="103"/>
        <v>5000</v>
      </c>
      <c r="AJ45" s="4">
        <f t="shared" si="103"/>
        <v>5000</v>
      </c>
      <c r="AK45" s="4">
        <f t="shared" si="103"/>
        <v>5000</v>
      </c>
      <c r="AL45" s="4">
        <f t="shared" ref="AL45:AW45" si="104">$AK45*(1+$AL$11)</f>
        <v>5250</v>
      </c>
      <c r="AM45" s="4">
        <f t="shared" si="104"/>
        <v>5250</v>
      </c>
      <c r="AN45" s="4">
        <f t="shared" si="104"/>
        <v>5250</v>
      </c>
      <c r="AO45" s="4">
        <f t="shared" si="104"/>
        <v>5250</v>
      </c>
      <c r="AP45" s="4">
        <f t="shared" si="104"/>
        <v>5250</v>
      </c>
      <c r="AQ45" s="4">
        <f t="shared" si="104"/>
        <v>5250</v>
      </c>
      <c r="AR45" s="4">
        <f t="shared" si="104"/>
        <v>5250</v>
      </c>
      <c r="AS45" s="4">
        <f t="shared" si="104"/>
        <v>5250</v>
      </c>
      <c r="AT45" s="4">
        <f t="shared" si="104"/>
        <v>5250</v>
      </c>
      <c r="AU45" s="4">
        <f t="shared" si="104"/>
        <v>5250</v>
      </c>
      <c r="AV45" s="4">
        <f t="shared" si="104"/>
        <v>5250</v>
      </c>
      <c r="AW45" s="4">
        <f t="shared" si="104"/>
        <v>5250</v>
      </c>
      <c r="AX45" s="4">
        <f t="shared" ref="AX45:BI45" si="105">$AW45*(1+$AX$11)</f>
        <v>5512.5</v>
      </c>
      <c r="AY45" s="4">
        <f t="shared" si="105"/>
        <v>5512.5</v>
      </c>
      <c r="AZ45" s="4">
        <f t="shared" si="105"/>
        <v>5512.5</v>
      </c>
      <c r="BA45" s="4">
        <f t="shared" si="105"/>
        <v>5512.5</v>
      </c>
      <c r="BB45" s="4">
        <f t="shared" si="105"/>
        <v>5512.5</v>
      </c>
      <c r="BC45" s="4">
        <f t="shared" si="105"/>
        <v>5512.5</v>
      </c>
      <c r="BD45" s="4">
        <f t="shared" si="105"/>
        <v>5512.5</v>
      </c>
      <c r="BE45" s="4">
        <f t="shared" si="105"/>
        <v>5512.5</v>
      </c>
      <c r="BF45" s="4">
        <f t="shared" si="105"/>
        <v>5512.5</v>
      </c>
      <c r="BG45" s="4">
        <f t="shared" si="105"/>
        <v>5512.5</v>
      </c>
      <c r="BH45" s="4">
        <f t="shared" si="105"/>
        <v>5512.5</v>
      </c>
      <c r="BI45" s="4">
        <f t="shared" si="105"/>
        <v>5512.5</v>
      </c>
    </row>
    <row r="46" spans="1:61" ht="15.75" customHeight="1" x14ac:dyDescent="0.2">
      <c r="A46" s="3" t="s">
        <v>168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f t="shared" ref="Z46:AK46" si="106">52500/12</f>
        <v>4375</v>
      </c>
      <c r="AA46" s="4">
        <f t="shared" si="106"/>
        <v>4375</v>
      </c>
      <c r="AB46" s="4">
        <f t="shared" si="106"/>
        <v>4375</v>
      </c>
      <c r="AC46" s="4">
        <f t="shared" si="106"/>
        <v>4375</v>
      </c>
      <c r="AD46" s="4">
        <f t="shared" si="106"/>
        <v>4375</v>
      </c>
      <c r="AE46" s="4">
        <f t="shared" si="106"/>
        <v>4375</v>
      </c>
      <c r="AF46" s="4">
        <f t="shared" si="106"/>
        <v>4375</v>
      </c>
      <c r="AG46" s="4">
        <f t="shared" si="106"/>
        <v>4375</v>
      </c>
      <c r="AH46" s="4">
        <f t="shared" si="106"/>
        <v>4375</v>
      </c>
      <c r="AI46" s="4">
        <f t="shared" si="106"/>
        <v>4375</v>
      </c>
      <c r="AJ46" s="4">
        <f t="shared" si="106"/>
        <v>4375</v>
      </c>
      <c r="AK46" s="4">
        <f t="shared" si="106"/>
        <v>4375</v>
      </c>
      <c r="AL46" s="4">
        <f t="shared" ref="AL46:AW46" si="107">$AK46*(1+$AL$11)</f>
        <v>4593.75</v>
      </c>
      <c r="AM46" s="4">
        <f t="shared" si="107"/>
        <v>4593.75</v>
      </c>
      <c r="AN46" s="4">
        <f t="shared" si="107"/>
        <v>4593.75</v>
      </c>
      <c r="AO46" s="4">
        <f t="shared" si="107"/>
        <v>4593.75</v>
      </c>
      <c r="AP46" s="4">
        <f t="shared" si="107"/>
        <v>4593.75</v>
      </c>
      <c r="AQ46" s="4">
        <f t="shared" si="107"/>
        <v>4593.75</v>
      </c>
      <c r="AR46" s="4">
        <f t="shared" si="107"/>
        <v>4593.75</v>
      </c>
      <c r="AS46" s="4">
        <f t="shared" si="107"/>
        <v>4593.75</v>
      </c>
      <c r="AT46" s="4">
        <f t="shared" si="107"/>
        <v>4593.75</v>
      </c>
      <c r="AU46" s="4">
        <f t="shared" si="107"/>
        <v>4593.75</v>
      </c>
      <c r="AV46" s="4">
        <f t="shared" si="107"/>
        <v>4593.75</v>
      </c>
      <c r="AW46" s="4">
        <f t="shared" si="107"/>
        <v>4593.75</v>
      </c>
      <c r="AX46" s="4">
        <f t="shared" ref="AX46:BI46" si="108">$AW46*(1+$AX$11)</f>
        <v>4823.4375</v>
      </c>
      <c r="AY46" s="4">
        <f t="shared" si="108"/>
        <v>4823.4375</v>
      </c>
      <c r="AZ46" s="4">
        <f t="shared" si="108"/>
        <v>4823.4375</v>
      </c>
      <c r="BA46" s="4">
        <f t="shared" si="108"/>
        <v>4823.4375</v>
      </c>
      <c r="BB46" s="4">
        <f t="shared" si="108"/>
        <v>4823.4375</v>
      </c>
      <c r="BC46" s="4">
        <f t="shared" si="108"/>
        <v>4823.4375</v>
      </c>
      <c r="BD46" s="4">
        <f t="shared" si="108"/>
        <v>4823.4375</v>
      </c>
      <c r="BE46" s="4">
        <f t="shared" si="108"/>
        <v>4823.4375</v>
      </c>
      <c r="BF46" s="4">
        <f t="shared" si="108"/>
        <v>4823.4375</v>
      </c>
      <c r="BG46" s="4">
        <f t="shared" si="108"/>
        <v>4823.4375</v>
      </c>
      <c r="BH46" s="4">
        <f t="shared" si="108"/>
        <v>4823.4375</v>
      </c>
      <c r="BI46" s="4">
        <f t="shared" si="108"/>
        <v>4823.4375</v>
      </c>
    </row>
    <row r="47" spans="1:61" ht="15.75" customHeight="1" x14ac:dyDescent="0.2">
      <c r="A47" s="3" t="s">
        <v>169</v>
      </c>
      <c r="B47" s="4">
        <f t="shared" ref="B47:M47" si="109">34000/12</f>
        <v>2833.3333333333335</v>
      </c>
      <c r="C47" s="4">
        <f t="shared" si="109"/>
        <v>2833.3333333333335</v>
      </c>
      <c r="D47" s="4">
        <f t="shared" si="109"/>
        <v>2833.3333333333335</v>
      </c>
      <c r="E47" s="4">
        <f t="shared" si="109"/>
        <v>2833.3333333333335</v>
      </c>
      <c r="F47" s="4">
        <f t="shared" si="109"/>
        <v>2833.3333333333335</v>
      </c>
      <c r="G47" s="4">
        <f t="shared" si="109"/>
        <v>2833.3333333333335</v>
      </c>
      <c r="H47" s="4">
        <f t="shared" si="109"/>
        <v>2833.3333333333335</v>
      </c>
      <c r="I47" s="4">
        <f t="shared" si="109"/>
        <v>2833.3333333333335</v>
      </c>
      <c r="J47" s="4">
        <f t="shared" si="109"/>
        <v>2833.3333333333335</v>
      </c>
      <c r="K47" s="4">
        <f t="shared" si="109"/>
        <v>2833.3333333333335</v>
      </c>
      <c r="L47" s="4">
        <f t="shared" si="109"/>
        <v>2833.3333333333335</v>
      </c>
      <c r="M47" s="4">
        <f t="shared" si="109"/>
        <v>2833.3333333333335</v>
      </c>
      <c r="N47" s="4">
        <f t="shared" ref="N47:Y47" si="110">$M47*(1+$N$11)</f>
        <v>2975.0000000000005</v>
      </c>
      <c r="O47" s="4">
        <f t="shared" si="110"/>
        <v>2975.0000000000005</v>
      </c>
      <c r="P47" s="4">
        <f t="shared" si="110"/>
        <v>2975.0000000000005</v>
      </c>
      <c r="Q47" s="4">
        <f t="shared" si="110"/>
        <v>2975.0000000000005</v>
      </c>
      <c r="R47" s="4">
        <f t="shared" si="110"/>
        <v>2975.0000000000005</v>
      </c>
      <c r="S47" s="4">
        <f t="shared" si="110"/>
        <v>2975.0000000000005</v>
      </c>
      <c r="T47" s="4">
        <f t="shared" si="110"/>
        <v>2975.0000000000005</v>
      </c>
      <c r="U47" s="4">
        <f t="shared" si="110"/>
        <v>2975.0000000000005</v>
      </c>
      <c r="V47" s="4">
        <f t="shared" si="110"/>
        <v>2975.0000000000005</v>
      </c>
      <c r="W47" s="4">
        <f t="shared" si="110"/>
        <v>2975.0000000000005</v>
      </c>
      <c r="X47" s="4">
        <f t="shared" si="110"/>
        <v>2975.0000000000005</v>
      </c>
      <c r="Y47" s="4">
        <f t="shared" si="110"/>
        <v>2975.0000000000005</v>
      </c>
      <c r="Z47" s="4">
        <f t="shared" ref="Z47:AK47" si="111">$Y47*(1+$Z$11)</f>
        <v>3123.7500000000005</v>
      </c>
      <c r="AA47" s="4">
        <f t="shared" si="111"/>
        <v>3123.7500000000005</v>
      </c>
      <c r="AB47" s="4">
        <f t="shared" si="111"/>
        <v>3123.7500000000005</v>
      </c>
      <c r="AC47" s="4">
        <f t="shared" si="111"/>
        <v>3123.7500000000005</v>
      </c>
      <c r="AD47" s="4">
        <f t="shared" si="111"/>
        <v>3123.7500000000005</v>
      </c>
      <c r="AE47" s="4">
        <f t="shared" si="111"/>
        <v>3123.7500000000005</v>
      </c>
      <c r="AF47" s="4">
        <f t="shared" si="111"/>
        <v>3123.7500000000005</v>
      </c>
      <c r="AG47" s="4">
        <f t="shared" si="111"/>
        <v>3123.7500000000005</v>
      </c>
      <c r="AH47" s="4">
        <f t="shared" si="111"/>
        <v>3123.7500000000005</v>
      </c>
      <c r="AI47" s="4">
        <f t="shared" si="111"/>
        <v>3123.7500000000005</v>
      </c>
      <c r="AJ47" s="4">
        <f t="shared" si="111"/>
        <v>3123.7500000000005</v>
      </c>
      <c r="AK47" s="4">
        <f t="shared" si="111"/>
        <v>3123.7500000000005</v>
      </c>
      <c r="AL47" s="4">
        <f t="shared" ref="AL47:AW47" si="112">$AK47*(1+$AL$11)</f>
        <v>3279.9375000000005</v>
      </c>
      <c r="AM47" s="4">
        <f t="shared" si="112"/>
        <v>3279.9375000000005</v>
      </c>
      <c r="AN47" s="4">
        <f t="shared" si="112"/>
        <v>3279.9375000000005</v>
      </c>
      <c r="AO47" s="4">
        <f t="shared" si="112"/>
        <v>3279.9375000000005</v>
      </c>
      <c r="AP47" s="4">
        <f t="shared" si="112"/>
        <v>3279.9375000000005</v>
      </c>
      <c r="AQ47" s="4">
        <f t="shared" si="112"/>
        <v>3279.9375000000005</v>
      </c>
      <c r="AR47" s="4">
        <f t="shared" si="112"/>
        <v>3279.9375000000005</v>
      </c>
      <c r="AS47" s="4">
        <f t="shared" si="112"/>
        <v>3279.9375000000005</v>
      </c>
      <c r="AT47" s="4">
        <f t="shared" si="112"/>
        <v>3279.9375000000005</v>
      </c>
      <c r="AU47" s="4">
        <f t="shared" si="112"/>
        <v>3279.9375000000005</v>
      </c>
      <c r="AV47" s="4">
        <f t="shared" si="112"/>
        <v>3279.9375000000005</v>
      </c>
      <c r="AW47" s="4">
        <f t="shared" si="112"/>
        <v>3279.9375000000005</v>
      </c>
      <c r="AX47" s="4">
        <f t="shared" ref="AX47:BI47" si="113">$AW47*(1+$AX$11)</f>
        <v>3443.9343750000007</v>
      </c>
      <c r="AY47" s="4">
        <f t="shared" si="113"/>
        <v>3443.9343750000007</v>
      </c>
      <c r="AZ47" s="4">
        <f t="shared" si="113"/>
        <v>3443.9343750000007</v>
      </c>
      <c r="BA47" s="4">
        <f t="shared" si="113"/>
        <v>3443.9343750000007</v>
      </c>
      <c r="BB47" s="4">
        <f t="shared" si="113"/>
        <v>3443.9343750000007</v>
      </c>
      <c r="BC47" s="4">
        <f t="shared" si="113"/>
        <v>3443.9343750000007</v>
      </c>
      <c r="BD47" s="4">
        <f t="shared" si="113"/>
        <v>3443.9343750000007</v>
      </c>
      <c r="BE47" s="4">
        <f t="shared" si="113"/>
        <v>3443.9343750000007</v>
      </c>
      <c r="BF47" s="4">
        <f t="shared" si="113"/>
        <v>3443.9343750000007</v>
      </c>
      <c r="BG47" s="4">
        <f t="shared" si="113"/>
        <v>3443.9343750000007</v>
      </c>
      <c r="BH47" s="4">
        <f t="shared" si="113"/>
        <v>3443.9343750000007</v>
      </c>
      <c r="BI47" s="4">
        <f t="shared" si="113"/>
        <v>3443.9343750000007</v>
      </c>
    </row>
    <row r="48" spans="1:61" ht="15.75" customHeight="1" x14ac:dyDescent="0.2">
      <c r="A48" s="3" t="s">
        <v>170</v>
      </c>
      <c r="B48" s="7">
        <f>35000/12</f>
        <v>2916.6666666666665</v>
      </c>
      <c r="C48" s="7">
        <f t="shared" ref="C48:M48" si="114">35000/12</f>
        <v>2916.6666666666665</v>
      </c>
      <c r="D48" s="7">
        <f t="shared" si="114"/>
        <v>2916.6666666666665</v>
      </c>
      <c r="E48" s="7">
        <f t="shared" si="114"/>
        <v>2916.6666666666665</v>
      </c>
      <c r="F48" s="7">
        <f t="shared" si="114"/>
        <v>2916.6666666666665</v>
      </c>
      <c r="G48" s="7">
        <f t="shared" si="114"/>
        <v>2916.6666666666665</v>
      </c>
      <c r="H48" s="7">
        <f t="shared" si="114"/>
        <v>2916.6666666666665</v>
      </c>
      <c r="I48" s="7">
        <f t="shared" si="114"/>
        <v>2916.6666666666665</v>
      </c>
      <c r="J48" s="7">
        <f t="shared" si="114"/>
        <v>2916.6666666666665</v>
      </c>
      <c r="K48" s="7">
        <f t="shared" si="114"/>
        <v>2916.6666666666665</v>
      </c>
      <c r="L48" s="7">
        <f t="shared" si="114"/>
        <v>2916.6666666666665</v>
      </c>
      <c r="M48" s="7">
        <f t="shared" si="114"/>
        <v>2916.6666666666665</v>
      </c>
      <c r="N48" s="4">
        <f t="shared" ref="N48:Y48" si="115">$M48*(1+$N$11)</f>
        <v>3062.5</v>
      </c>
      <c r="O48" s="4">
        <f t="shared" si="115"/>
        <v>3062.5</v>
      </c>
      <c r="P48" s="4">
        <f t="shared" si="115"/>
        <v>3062.5</v>
      </c>
      <c r="Q48" s="4">
        <f t="shared" si="115"/>
        <v>3062.5</v>
      </c>
      <c r="R48" s="4">
        <f t="shared" si="115"/>
        <v>3062.5</v>
      </c>
      <c r="S48" s="4">
        <f t="shared" si="115"/>
        <v>3062.5</v>
      </c>
      <c r="T48" s="4">
        <f t="shared" si="115"/>
        <v>3062.5</v>
      </c>
      <c r="U48" s="4">
        <f t="shared" si="115"/>
        <v>3062.5</v>
      </c>
      <c r="V48" s="4">
        <f t="shared" si="115"/>
        <v>3062.5</v>
      </c>
      <c r="W48" s="4">
        <f t="shared" si="115"/>
        <v>3062.5</v>
      </c>
      <c r="X48" s="4">
        <f t="shared" si="115"/>
        <v>3062.5</v>
      </c>
      <c r="Y48" s="4">
        <f t="shared" si="115"/>
        <v>3062.5</v>
      </c>
      <c r="Z48" s="4">
        <f t="shared" ref="Z48:AK48" si="116">$Y48*(1+$Z$11)</f>
        <v>3215.625</v>
      </c>
      <c r="AA48" s="4">
        <f t="shared" si="116"/>
        <v>3215.625</v>
      </c>
      <c r="AB48" s="4">
        <f t="shared" si="116"/>
        <v>3215.625</v>
      </c>
      <c r="AC48" s="4">
        <f t="shared" si="116"/>
        <v>3215.625</v>
      </c>
      <c r="AD48" s="4">
        <f t="shared" si="116"/>
        <v>3215.625</v>
      </c>
      <c r="AE48" s="4">
        <f t="shared" si="116"/>
        <v>3215.625</v>
      </c>
      <c r="AF48" s="4">
        <f t="shared" si="116"/>
        <v>3215.625</v>
      </c>
      <c r="AG48" s="4">
        <f t="shared" si="116"/>
        <v>3215.625</v>
      </c>
      <c r="AH48" s="4">
        <f t="shared" si="116"/>
        <v>3215.625</v>
      </c>
      <c r="AI48" s="4">
        <f t="shared" si="116"/>
        <v>3215.625</v>
      </c>
      <c r="AJ48" s="4">
        <f t="shared" si="116"/>
        <v>3215.625</v>
      </c>
      <c r="AK48" s="4">
        <f t="shared" si="116"/>
        <v>3215.625</v>
      </c>
      <c r="AL48" s="4">
        <f t="shared" ref="AL48:AW48" si="117">$AK48*(1+$AL$11)</f>
        <v>3376.40625</v>
      </c>
      <c r="AM48" s="4">
        <f t="shared" si="117"/>
        <v>3376.40625</v>
      </c>
      <c r="AN48" s="4">
        <f t="shared" si="117"/>
        <v>3376.40625</v>
      </c>
      <c r="AO48" s="4">
        <f t="shared" si="117"/>
        <v>3376.40625</v>
      </c>
      <c r="AP48" s="4">
        <f t="shared" si="117"/>
        <v>3376.40625</v>
      </c>
      <c r="AQ48" s="4">
        <f t="shared" si="117"/>
        <v>3376.40625</v>
      </c>
      <c r="AR48" s="4">
        <f t="shared" si="117"/>
        <v>3376.40625</v>
      </c>
      <c r="AS48" s="4">
        <f t="shared" si="117"/>
        <v>3376.40625</v>
      </c>
      <c r="AT48" s="4">
        <f t="shared" si="117"/>
        <v>3376.40625</v>
      </c>
      <c r="AU48" s="4">
        <f t="shared" si="117"/>
        <v>3376.40625</v>
      </c>
      <c r="AV48" s="4">
        <f t="shared" si="117"/>
        <v>3376.40625</v>
      </c>
      <c r="AW48" s="4">
        <f t="shared" si="117"/>
        <v>3376.40625</v>
      </c>
      <c r="AX48" s="4">
        <f t="shared" ref="AX48:BI48" si="118">$AW48*(1+$AX$11)</f>
        <v>3545.2265625</v>
      </c>
      <c r="AY48" s="4">
        <f t="shared" si="118"/>
        <v>3545.2265625</v>
      </c>
      <c r="AZ48" s="4">
        <f t="shared" si="118"/>
        <v>3545.2265625</v>
      </c>
      <c r="BA48" s="4">
        <f t="shared" si="118"/>
        <v>3545.2265625</v>
      </c>
      <c r="BB48" s="4">
        <f t="shared" si="118"/>
        <v>3545.2265625</v>
      </c>
      <c r="BC48" s="4">
        <f t="shared" si="118"/>
        <v>3545.2265625</v>
      </c>
      <c r="BD48" s="4">
        <f t="shared" si="118"/>
        <v>3545.2265625</v>
      </c>
      <c r="BE48" s="4">
        <f t="shared" si="118"/>
        <v>3545.2265625</v>
      </c>
      <c r="BF48" s="4">
        <f t="shared" si="118"/>
        <v>3545.2265625</v>
      </c>
      <c r="BG48" s="4">
        <f t="shared" si="118"/>
        <v>3545.2265625</v>
      </c>
      <c r="BH48" s="4">
        <f t="shared" si="118"/>
        <v>3545.2265625</v>
      </c>
      <c r="BI48" s="4">
        <f t="shared" si="118"/>
        <v>3545.2265625</v>
      </c>
    </row>
    <row r="49" spans="1:61" ht="15.75" customHeight="1" x14ac:dyDescent="0.2">
      <c r="A49" s="3" t="s">
        <v>171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f>30000/12</f>
        <v>2500</v>
      </c>
      <c r="O49" s="4">
        <f t="shared" ref="O49:Y49" si="119">30000/12</f>
        <v>2500</v>
      </c>
      <c r="P49" s="4">
        <f t="shared" si="119"/>
        <v>2500</v>
      </c>
      <c r="Q49" s="4">
        <f t="shared" si="119"/>
        <v>2500</v>
      </c>
      <c r="R49" s="4">
        <f t="shared" si="119"/>
        <v>2500</v>
      </c>
      <c r="S49" s="4">
        <f t="shared" si="119"/>
        <v>2500</v>
      </c>
      <c r="T49" s="4">
        <f t="shared" si="119"/>
        <v>2500</v>
      </c>
      <c r="U49" s="4">
        <f t="shared" si="119"/>
        <v>2500</v>
      </c>
      <c r="V49" s="4">
        <f t="shared" si="119"/>
        <v>2500</v>
      </c>
      <c r="W49" s="4">
        <f t="shared" si="119"/>
        <v>2500</v>
      </c>
      <c r="X49" s="4">
        <f t="shared" si="119"/>
        <v>2500</v>
      </c>
      <c r="Y49" s="4">
        <f t="shared" si="119"/>
        <v>2500</v>
      </c>
      <c r="Z49" s="4">
        <f t="shared" ref="Z49:AK49" si="120">$Y49*(1+$Z$11)</f>
        <v>2625</v>
      </c>
      <c r="AA49" s="4">
        <f t="shared" si="120"/>
        <v>2625</v>
      </c>
      <c r="AB49" s="4">
        <f t="shared" si="120"/>
        <v>2625</v>
      </c>
      <c r="AC49" s="4">
        <f t="shared" si="120"/>
        <v>2625</v>
      </c>
      <c r="AD49" s="4">
        <f t="shared" si="120"/>
        <v>2625</v>
      </c>
      <c r="AE49" s="4">
        <f t="shared" si="120"/>
        <v>2625</v>
      </c>
      <c r="AF49" s="4">
        <f t="shared" si="120"/>
        <v>2625</v>
      </c>
      <c r="AG49" s="4">
        <f t="shared" si="120"/>
        <v>2625</v>
      </c>
      <c r="AH49" s="4">
        <f t="shared" si="120"/>
        <v>2625</v>
      </c>
      <c r="AI49" s="4">
        <f t="shared" si="120"/>
        <v>2625</v>
      </c>
      <c r="AJ49" s="4">
        <f t="shared" si="120"/>
        <v>2625</v>
      </c>
      <c r="AK49" s="4">
        <f t="shared" si="120"/>
        <v>2625</v>
      </c>
      <c r="AL49" s="4">
        <f t="shared" ref="AL49:AW49" si="121">$AK49*(1+$AL$11)</f>
        <v>2756.25</v>
      </c>
      <c r="AM49" s="4">
        <f t="shared" si="121"/>
        <v>2756.25</v>
      </c>
      <c r="AN49" s="4">
        <f t="shared" si="121"/>
        <v>2756.25</v>
      </c>
      <c r="AO49" s="4">
        <f t="shared" si="121"/>
        <v>2756.25</v>
      </c>
      <c r="AP49" s="4">
        <f t="shared" si="121"/>
        <v>2756.25</v>
      </c>
      <c r="AQ49" s="4">
        <f t="shared" si="121"/>
        <v>2756.25</v>
      </c>
      <c r="AR49" s="4">
        <f t="shared" si="121"/>
        <v>2756.25</v>
      </c>
      <c r="AS49" s="4">
        <f t="shared" si="121"/>
        <v>2756.25</v>
      </c>
      <c r="AT49" s="4">
        <f t="shared" si="121"/>
        <v>2756.25</v>
      </c>
      <c r="AU49" s="4">
        <f t="shared" si="121"/>
        <v>2756.25</v>
      </c>
      <c r="AV49" s="4">
        <f t="shared" si="121"/>
        <v>2756.25</v>
      </c>
      <c r="AW49" s="4">
        <f t="shared" si="121"/>
        <v>2756.25</v>
      </c>
      <c r="AX49" s="4">
        <f t="shared" ref="AX49:BI49" si="122">$AW49*(1+$AX$11)</f>
        <v>2894.0625</v>
      </c>
      <c r="AY49" s="4">
        <f t="shared" si="122"/>
        <v>2894.0625</v>
      </c>
      <c r="AZ49" s="4">
        <f t="shared" si="122"/>
        <v>2894.0625</v>
      </c>
      <c r="BA49" s="4">
        <f t="shared" si="122"/>
        <v>2894.0625</v>
      </c>
      <c r="BB49" s="4">
        <f t="shared" si="122"/>
        <v>2894.0625</v>
      </c>
      <c r="BC49" s="4">
        <f t="shared" si="122"/>
        <v>2894.0625</v>
      </c>
      <c r="BD49" s="4">
        <f t="shared" si="122"/>
        <v>2894.0625</v>
      </c>
      <c r="BE49" s="4">
        <f t="shared" si="122"/>
        <v>2894.0625</v>
      </c>
      <c r="BF49" s="4">
        <f t="shared" si="122"/>
        <v>2894.0625</v>
      </c>
      <c r="BG49" s="4">
        <f t="shared" si="122"/>
        <v>2894.0625</v>
      </c>
      <c r="BH49" s="4">
        <f t="shared" si="122"/>
        <v>2894.0625</v>
      </c>
      <c r="BI49" s="4">
        <f t="shared" si="122"/>
        <v>2894.0625</v>
      </c>
    </row>
    <row r="50" spans="1:61" ht="15.75" customHeight="1" x14ac:dyDescent="0.2">
      <c r="A50" s="66" t="s">
        <v>172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>80000/12</f>
        <v>6666.666666666667</v>
      </c>
      <c r="I50" s="4">
        <f t="shared" ref="I50:M50" si="123">80000/12</f>
        <v>6666.666666666667</v>
      </c>
      <c r="J50" s="4">
        <f t="shared" si="123"/>
        <v>6666.666666666667</v>
      </c>
      <c r="K50" s="4">
        <f t="shared" si="123"/>
        <v>6666.666666666667</v>
      </c>
      <c r="L50" s="4">
        <f t="shared" si="123"/>
        <v>6666.666666666667</v>
      </c>
      <c r="M50" s="4">
        <f t="shared" si="123"/>
        <v>6666.666666666667</v>
      </c>
      <c r="N50" s="4">
        <f t="shared" ref="N50:S50" si="124">$M50*(1+$N$11)</f>
        <v>7000.0000000000009</v>
      </c>
      <c r="O50" s="4">
        <f t="shared" si="124"/>
        <v>7000.0000000000009</v>
      </c>
      <c r="P50" s="4">
        <f t="shared" si="124"/>
        <v>7000.0000000000009</v>
      </c>
      <c r="Q50" s="4">
        <f t="shared" si="124"/>
        <v>7000.0000000000009</v>
      </c>
      <c r="R50" s="4">
        <f t="shared" si="124"/>
        <v>7000.0000000000009</v>
      </c>
      <c r="S50" s="4">
        <f t="shared" si="124"/>
        <v>7000.0000000000009</v>
      </c>
      <c r="T50" s="4">
        <f t="shared" ref="T50:Y50" si="125">50000/12</f>
        <v>4166.666666666667</v>
      </c>
      <c r="U50" s="4">
        <f t="shared" si="125"/>
        <v>4166.666666666667</v>
      </c>
      <c r="V50" s="4">
        <f t="shared" si="125"/>
        <v>4166.666666666667</v>
      </c>
      <c r="W50" s="4">
        <f t="shared" si="125"/>
        <v>4166.666666666667</v>
      </c>
      <c r="X50" s="4">
        <f t="shared" si="125"/>
        <v>4166.666666666667</v>
      </c>
      <c r="Y50" s="4">
        <f t="shared" si="125"/>
        <v>4166.666666666667</v>
      </c>
      <c r="Z50" s="4">
        <f t="shared" ref="Z50:AK50" si="126">$Y50*(1+$Z$11)</f>
        <v>4375.0000000000009</v>
      </c>
      <c r="AA50" s="4">
        <f t="shared" si="126"/>
        <v>4375.0000000000009</v>
      </c>
      <c r="AB50" s="4">
        <f t="shared" si="126"/>
        <v>4375.0000000000009</v>
      </c>
      <c r="AC50" s="4">
        <f t="shared" si="126"/>
        <v>4375.0000000000009</v>
      </c>
      <c r="AD50" s="4">
        <f t="shared" si="126"/>
        <v>4375.0000000000009</v>
      </c>
      <c r="AE50" s="4">
        <f t="shared" si="126"/>
        <v>4375.0000000000009</v>
      </c>
      <c r="AF50" s="4">
        <f t="shared" si="126"/>
        <v>4375.0000000000009</v>
      </c>
      <c r="AG50" s="4">
        <f t="shared" si="126"/>
        <v>4375.0000000000009</v>
      </c>
      <c r="AH50" s="4">
        <f t="shared" si="126"/>
        <v>4375.0000000000009</v>
      </c>
      <c r="AI50" s="4">
        <f t="shared" si="126"/>
        <v>4375.0000000000009</v>
      </c>
      <c r="AJ50" s="4">
        <f t="shared" si="126"/>
        <v>4375.0000000000009</v>
      </c>
      <c r="AK50" s="4">
        <f t="shared" si="126"/>
        <v>4375.0000000000009</v>
      </c>
      <c r="AL50" s="4">
        <f t="shared" ref="AL50:AQ50" si="127">$AK50*(1+$AL$11)</f>
        <v>4593.7500000000009</v>
      </c>
      <c r="AM50" s="4">
        <f t="shared" si="127"/>
        <v>4593.7500000000009</v>
      </c>
      <c r="AN50" s="4">
        <f t="shared" si="127"/>
        <v>4593.7500000000009</v>
      </c>
      <c r="AO50" s="4">
        <f t="shared" si="127"/>
        <v>4593.7500000000009</v>
      </c>
      <c r="AP50" s="4">
        <f t="shared" si="127"/>
        <v>4593.7500000000009</v>
      </c>
      <c r="AQ50" s="4">
        <f t="shared" si="127"/>
        <v>4593.7500000000009</v>
      </c>
      <c r="AR50" s="4">
        <f t="shared" ref="AR50:AW50" si="128">65000/12</f>
        <v>5416.666666666667</v>
      </c>
      <c r="AS50" s="4">
        <f t="shared" si="128"/>
        <v>5416.666666666667</v>
      </c>
      <c r="AT50" s="4">
        <f t="shared" si="128"/>
        <v>5416.666666666667</v>
      </c>
      <c r="AU50" s="4">
        <f t="shared" si="128"/>
        <v>5416.666666666667</v>
      </c>
      <c r="AV50" s="4">
        <f t="shared" si="128"/>
        <v>5416.666666666667</v>
      </c>
      <c r="AW50" s="4">
        <f t="shared" si="128"/>
        <v>5416.666666666667</v>
      </c>
      <c r="AX50" s="4">
        <f t="shared" ref="AX50:BI50" si="129">$AW50*(1+$AX$11)</f>
        <v>5687.5000000000009</v>
      </c>
      <c r="AY50" s="4">
        <f t="shared" si="129"/>
        <v>5687.5000000000009</v>
      </c>
      <c r="AZ50" s="4">
        <f t="shared" si="129"/>
        <v>5687.5000000000009</v>
      </c>
      <c r="BA50" s="4">
        <f t="shared" si="129"/>
        <v>5687.5000000000009</v>
      </c>
      <c r="BB50" s="4">
        <f t="shared" si="129"/>
        <v>5687.5000000000009</v>
      </c>
      <c r="BC50" s="4">
        <f t="shared" si="129"/>
        <v>5687.5000000000009</v>
      </c>
      <c r="BD50" s="4">
        <f t="shared" si="129"/>
        <v>5687.5000000000009</v>
      </c>
      <c r="BE50" s="4">
        <f t="shared" si="129"/>
        <v>5687.5000000000009</v>
      </c>
      <c r="BF50" s="4">
        <f t="shared" si="129"/>
        <v>5687.5000000000009</v>
      </c>
      <c r="BG50" s="4">
        <f t="shared" si="129"/>
        <v>5687.5000000000009</v>
      </c>
      <c r="BH50" s="4">
        <f t="shared" si="129"/>
        <v>5687.5000000000009</v>
      </c>
      <c r="BI50" s="4">
        <f t="shared" si="129"/>
        <v>5687.5000000000009</v>
      </c>
    </row>
    <row r="51" spans="1:61" ht="15.75" customHeight="1" x14ac:dyDescent="0.2">
      <c r="A51" s="3" t="s">
        <v>173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50000/12</f>
        <v>4166.666666666667</v>
      </c>
      <c r="L51" s="4">
        <f t="shared" ref="L51:M51" si="130">50000/12</f>
        <v>4166.666666666667</v>
      </c>
      <c r="M51" s="4">
        <f t="shared" si="130"/>
        <v>4166.666666666667</v>
      </c>
      <c r="N51" s="4">
        <f t="shared" ref="N51:Y51" si="131">$M51*(1+$N$11)</f>
        <v>4375.0000000000009</v>
      </c>
      <c r="O51" s="4">
        <f t="shared" si="131"/>
        <v>4375.0000000000009</v>
      </c>
      <c r="P51" s="4">
        <f t="shared" si="131"/>
        <v>4375.0000000000009</v>
      </c>
      <c r="Q51" s="4">
        <f t="shared" si="131"/>
        <v>4375.0000000000009</v>
      </c>
      <c r="R51" s="4">
        <f t="shared" si="131"/>
        <v>4375.0000000000009</v>
      </c>
      <c r="S51" s="4">
        <f t="shared" si="131"/>
        <v>4375.0000000000009</v>
      </c>
      <c r="T51" s="4">
        <f t="shared" si="131"/>
        <v>4375.0000000000009</v>
      </c>
      <c r="U51" s="4">
        <f t="shared" si="131"/>
        <v>4375.0000000000009</v>
      </c>
      <c r="V51" s="4">
        <f t="shared" si="131"/>
        <v>4375.0000000000009</v>
      </c>
      <c r="W51" s="4">
        <f t="shared" si="131"/>
        <v>4375.0000000000009</v>
      </c>
      <c r="X51" s="4">
        <f t="shared" si="131"/>
        <v>4375.0000000000009</v>
      </c>
      <c r="Y51" s="4">
        <f t="shared" si="131"/>
        <v>4375.0000000000009</v>
      </c>
      <c r="Z51" s="4">
        <f t="shared" ref="Z51:AK51" si="132">$Y51*(1+$Z$11)</f>
        <v>4593.7500000000009</v>
      </c>
      <c r="AA51" s="4">
        <f t="shared" si="132"/>
        <v>4593.7500000000009</v>
      </c>
      <c r="AB51" s="4">
        <f t="shared" si="132"/>
        <v>4593.7500000000009</v>
      </c>
      <c r="AC51" s="4">
        <f t="shared" si="132"/>
        <v>4593.7500000000009</v>
      </c>
      <c r="AD51" s="4">
        <f t="shared" si="132"/>
        <v>4593.7500000000009</v>
      </c>
      <c r="AE51" s="4">
        <f t="shared" si="132"/>
        <v>4593.7500000000009</v>
      </c>
      <c r="AF51" s="4">
        <f t="shared" si="132"/>
        <v>4593.7500000000009</v>
      </c>
      <c r="AG51" s="4">
        <f t="shared" si="132"/>
        <v>4593.7500000000009</v>
      </c>
      <c r="AH51" s="4">
        <f t="shared" si="132"/>
        <v>4593.7500000000009</v>
      </c>
      <c r="AI51" s="4">
        <f t="shared" si="132"/>
        <v>4593.7500000000009</v>
      </c>
      <c r="AJ51" s="4">
        <f t="shared" si="132"/>
        <v>4593.7500000000009</v>
      </c>
      <c r="AK51" s="4">
        <f t="shared" si="132"/>
        <v>4593.7500000000009</v>
      </c>
      <c r="AL51" s="4">
        <f t="shared" ref="AL51:AQ51" si="133">$AK51*(1+$AL$11)</f>
        <v>4823.4375000000009</v>
      </c>
      <c r="AM51" s="4">
        <f t="shared" si="133"/>
        <v>4823.4375000000009</v>
      </c>
      <c r="AN51" s="4">
        <f t="shared" si="133"/>
        <v>4823.4375000000009</v>
      </c>
      <c r="AO51" s="4">
        <f t="shared" si="133"/>
        <v>4823.4375000000009</v>
      </c>
      <c r="AP51" s="4">
        <f t="shared" si="133"/>
        <v>4823.4375000000009</v>
      </c>
      <c r="AQ51" s="4">
        <f t="shared" si="133"/>
        <v>4823.4375000000009</v>
      </c>
      <c r="AR51" s="4">
        <f t="shared" ref="AR51:AW51" si="134">50000/12</f>
        <v>4166.666666666667</v>
      </c>
      <c r="AS51" s="4">
        <f t="shared" si="134"/>
        <v>4166.666666666667</v>
      </c>
      <c r="AT51" s="4">
        <f t="shared" si="134"/>
        <v>4166.666666666667</v>
      </c>
      <c r="AU51" s="4">
        <f t="shared" si="134"/>
        <v>4166.666666666667</v>
      </c>
      <c r="AV51" s="4">
        <f t="shared" si="134"/>
        <v>4166.666666666667</v>
      </c>
      <c r="AW51" s="4">
        <f t="shared" si="134"/>
        <v>4166.666666666667</v>
      </c>
      <c r="AX51" s="4">
        <f t="shared" ref="AX51:BI51" si="135">$AW51*(1+$AX$11)</f>
        <v>4375.0000000000009</v>
      </c>
      <c r="AY51" s="4">
        <f t="shared" si="135"/>
        <v>4375.0000000000009</v>
      </c>
      <c r="AZ51" s="4">
        <f t="shared" si="135"/>
        <v>4375.0000000000009</v>
      </c>
      <c r="BA51" s="4">
        <f t="shared" si="135"/>
        <v>4375.0000000000009</v>
      </c>
      <c r="BB51" s="4">
        <f t="shared" si="135"/>
        <v>4375.0000000000009</v>
      </c>
      <c r="BC51" s="4">
        <f t="shared" si="135"/>
        <v>4375.0000000000009</v>
      </c>
      <c r="BD51" s="4">
        <f t="shared" si="135"/>
        <v>4375.0000000000009</v>
      </c>
      <c r="BE51" s="4">
        <f t="shared" si="135"/>
        <v>4375.0000000000009</v>
      </c>
      <c r="BF51" s="4">
        <f t="shared" si="135"/>
        <v>4375.0000000000009</v>
      </c>
      <c r="BG51" s="4">
        <f t="shared" si="135"/>
        <v>4375.0000000000009</v>
      </c>
      <c r="BH51" s="4">
        <f t="shared" si="135"/>
        <v>4375.0000000000009</v>
      </c>
      <c r="BI51" s="4">
        <f t="shared" si="135"/>
        <v>4375.0000000000009</v>
      </c>
    </row>
    <row r="52" spans="1:61" ht="15.75" customHeight="1" x14ac:dyDescent="0.2">
      <c r="A52" s="3" t="s">
        <v>173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f t="shared" ref="Q52:Y52" si="136">40000/12</f>
        <v>3333.3333333333335</v>
      </c>
      <c r="R52" s="4">
        <f t="shared" si="136"/>
        <v>3333.3333333333335</v>
      </c>
      <c r="S52" s="4">
        <f t="shared" si="136"/>
        <v>3333.3333333333335</v>
      </c>
      <c r="T52" s="4">
        <f t="shared" si="136"/>
        <v>3333.3333333333335</v>
      </c>
      <c r="U52" s="4">
        <f t="shared" si="136"/>
        <v>3333.3333333333335</v>
      </c>
      <c r="V52" s="4">
        <f t="shared" si="136"/>
        <v>3333.3333333333335</v>
      </c>
      <c r="W52" s="4">
        <f t="shared" si="136"/>
        <v>3333.3333333333335</v>
      </c>
      <c r="X52" s="4">
        <f t="shared" si="136"/>
        <v>3333.3333333333335</v>
      </c>
      <c r="Y52" s="4">
        <f t="shared" si="136"/>
        <v>3333.3333333333335</v>
      </c>
      <c r="Z52" s="4">
        <f t="shared" ref="Z52:AK52" si="137">$Y52*(1+$Z$11)</f>
        <v>3500.0000000000005</v>
      </c>
      <c r="AA52" s="4">
        <f t="shared" si="137"/>
        <v>3500.0000000000005</v>
      </c>
      <c r="AB52" s="4">
        <f t="shared" si="137"/>
        <v>3500.0000000000005</v>
      </c>
      <c r="AC52" s="4">
        <f t="shared" si="137"/>
        <v>3500.0000000000005</v>
      </c>
      <c r="AD52" s="4">
        <f t="shared" si="137"/>
        <v>3500.0000000000005</v>
      </c>
      <c r="AE52" s="4">
        <f t="shared" si="137"/>
        <v>3500.0000000000005</v>
      </c>
      <c r="AF52" s="4">
        <f t="shared" si="137"/>
        <v>3500.0000000000005</v>
      </c>
      <c r="AG52" s="4">
        <f t="shared" si="137"/>
        <v>3500.0000000000005</v>
      </c>
      <c r="AH52" s="4">
        <f t="shared" si="137"/>
        <v>3500.0000000000005</v>
      </c>
      <c r="AI52" s="4">
        <f t="shared" si="137"/>
        <v>3500.0000000000005</v>
      </c>
      <c r="AJ52" s="4">
        <f t="shared" si="137"/>
        <v>3500.0000000000005</v>
      </c>
      <c r="AK52" s="4">
        <f t="shared" si="137"/>
        <v>3500.0000000000005</v>
      </c>
      <c r="AL52" s="4">
        <f t="shared" ref="AL52:AW52" si="138">$AK52*(1+$AL$11)</f>
        <v>3675.0000000000005</v>
      </c>
      <c r="AM52" s="4">
        <f t="shared" si="138"/>
        <v>3675.0000000000005</v>
      </c>
      <c r="AN52" s="4">
        <f t="shared" si="138"/>
        <v>3675.0000000000005</v>
      </c>
      <c r="AO52" s="4">
        <f t="shared" si="138"/>
        <v>3675.0000000000005</v>
      </c>
      <c r="AP52" s="4">
        <f t="shared" si="138"/>
        <v>3675.0000000000005</v>
      </c>
      <c r="AQ52" s="4">
        <f t="shared" si="138"/>
        <v>3675.0000000000005</v>
      </c>
      <c r="AR52" s="4">
        <f t="shared" si="138"/>
        <v>3675.0000000000005</v>
      </c>
      <c r="AS52" s="4">
        <f t="shared" si="138"/>
        <v>3675.0000000000005</v>
      </c>
      <c r="AT52" s="4">
        <f t="shared" si="138"/>
        <v>3675.0000000000005</v>
      </c>
      <c r="AU52" s="4">
        <f t="shared" si="138"/>
        <v>3675.0000000000005</v>
      </c>
      <c r="AV52" s="4">
        <f t="shared" si="138"/>
        <v>3675.0000000000005</v>
      </c>
      <c r="AW52" s="4">
        <f t="shared" si="138"/>
        <v>3675.0000000000005</v>
      </c>
      <c r="AX52" s="4">
        <f t="shared" ref="AX52:BI52" si="139">$AW52*(1+$AX$11)</f>
        <v>3858.7500000000005</v>
      </c>
      <c r="AY52" s="4">
        <f t="shared" si="139"/>
        <v>3858.7500000000005</v>
      </c>
      <c r="AZ52" s="4">
        <f t="shared" si="139"/>
        <v>3858.7500000000005</v>
      </c>
      <c r="BA52" s="4">
        <f t="shared" si="139"/>
        <v>3858.7500000000005</v>
      </c>
      <c r="BB52" s="4">
        <f t="shared" si="139"/>
        <v>3858.7500000000005</v>
      </c>
      <c r="BC52" s="4">
        <f t="shared" si="139"/>
        <v>3858.7500000000005</v>
      </c>
      <c r="BD52" s="4">
        <f t="shared" si="139"/>
        <v>3858.7500000000005</v>
      </c>
      <c r="BE52" s="4">
        <f t="shared" si="139"/>
        <v>3858.7500000000005</v>
      </c>
      <c r="BF52" s="4">
        <f t="shared" si="139"/>
        <v>3858.7500000000005</v>
      </c>
      <c r="BG52" s="4">
        <f t="shared" si="139"/>
        <v>3858.7500000000005</v>
      </c>
      <c r="BH52" s="4">
        <f t="shared" si="139"/>
        <v>3858.7500000000005</v>
      </c>
      <c r="BI52" s="4">
        <f t="shared" si="139"/>
        <v>3858.7500000000005</v>
      </c>
    </row>
    <row r="53" spans="1:61" ht="15.75" customHeight="1" x14ac:dyDescent="0.2">
      <c r="A53" s="3" t="s">
        <v>173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f t="shared" ref="Z53:AK53" si="140">42000/12</f>
        <v>3500</v>
      </c>
      <c r="AA53" s="4">
        <f t="shared" si="140"/>
        <v>3500</v>
      </c>
      <c r="AB53" s="4">
        <f t="shared" si="140"/>
        <v>3500</v>
      </c>
      <c r="AC53" s="4">
        <f t="shared" si="140"/>
        <v>3500</v>
      </c>
      <c r="AD53" s="4">
        <f t="shared" si="140"/>
        <v>3500</v>
      </c>
      <c r="AE53" s="4">
        <f t="shared" si="140"/>
        <v>3500</v>
      </c>
      <c r="AF53" s="4">
        <f t="shared" si="140"/>
        <v>3500</v>
      </c>
      <c r="AG53" s="4">
        <f t="shared" si="140"/>
        <v>3500</v>
      </c>
      <c r="AH53" s="4">
        <f t="shared" si="140"/>
        <v>3500</v>
      </c>
      <c r="AI53" s="4">
        <f t="shared" si="140"/>
        <v>3500</v>
      </c>
      <c r="AJ53" s="4">
        <f t="shared" si="140"/>
        <v>3500</v>
      </c>
      <c r="AK53" s="4">
        <f t="shared" si="140"/>
        <v>3500</v>
      </c>
      <c r="AL53" s="4">
        <f t="shared" ref="AL53:AW54" si="141">$AK53*(1+$AL$11)</f>
        <v>3675</v>
      </c>
      <c r="AM53" s="4">
        <f t="shared" si="141"/>
        <v>3675</v>
      </c>
      <c r="AN53" s="4">
        <f t="shared" si="141"/>
        <v>3675</v>
      </c>
      <c r="AO53" s="4">
        <f t="shared" si="141"/>
        <v>3675</v>
      </c>
      <c r="AP53" s="4">
        <f t="shared" si="141"/>
        <v>3675</v>
      </c>
      <c r="AQ53" s="4">
        <f t="shared" si="141"/>
        <v>3675</v>
      </c>
      <c r="AR53" s="4">
        <f t="shared" si="141"/>
        <v>3675</v>
      </c>
      <c r="AS53" s="4">
        <f t="shared" si="141"/>
        <v>3675</v>
      </c>
      <c r="AT53" s="4">
        <f t="shared" si="141"/>
        <v>3675</v>
      </c>
      <c r="AU53" s="4">
        <f t="shared" si="141"/>
        <v>3675</v>
      </c>
      <c r="AV53" s="4">
        <f t="shared" si="141"/>
        <v>3675</v>
      </c>
      <c r="AW53" s="4">
        <f t="shared" si="141"/>
        <v>3675</v>
      </c>
      <c r="AX53" s="4">
        <f t="shared" ref="AX53:BI54" si="142">$AW53*(1+$AX$11)</f>
        <v>3858.75</v>
      </c>
      <c r="AY53" s="4">
        <f t="shared" si="142"/>
        <v>3858.75</v>
      </c>
      <c r="AZ53" s="4">
        <f t="shared" si="142"/>
        <v>3858.75</v>
      </c>
      <c r="BA53" s="4">
        <f t="shared" si="142"/>
        <v>3858.75</v>
      </c>
      <c r="BB53" s="4">
        <f t="shared" si="142"/>
        <v>3858.75</v>
      </c>
      <c r="BC53" s="4">
        <f t="shared" si="142"/>
        <v>3858.75</v>
      </c>
      <c r="BD53" s="4">
        <f t="shared" si="142"/>
        <v>3858.75</v>
      </c>
      <c r="BE53" s="4">
        <f t="shared" si="142"/>
        <v>3858.75</v>
      </c>
      <c r="BF53" s="4">
        <f t="shared" si="142"/>
        <v>3858.75</v>
      </c>
      <c r="BG53" s="4">
        <f t="shared" si="142"/>
        <v>3858.75</v>
      </c>
      <c r="BH53" s="4">
        <f t="shared" si="142"/>
        <v>3858.75</v>
      </c>
      <c r="BI53" s="4">
        <f t="shared" si="142"/>
        <v>3858.75</v>
      </c>
    </row>
    <row r="54" spans="1:61" ht="15.75" customHeight="1" x14ac:dyDescent="0.2">
      <c r="A54" s="3" t="s">
        <v>174</v>
      </c>
      <c r="B54" s="4">
        <f>35000/12</f>
        <v>2916.6666666666665</v>
      </c>
      <c r="C54" s="4">
        <f t="shared" ref="C54:M54" si="143">35000/12</f>
        <v>2916.6666666666665</v>
      </c>
      <c r="D54" s="4">
        <f t="shared" si="143"/>
        <v>2916.6666666666665</v>
      </c>
      <c r="E54" s="4">
        <f t="shared" si="143"/>
        <v>2916.6666666666665</v>
      </c>
      <c r="F54" s="4">
        <f t="shared" si="143"/>
        <v>2916.6666666666665</v>
      </c>
      <c r="G54" s="4">
        <f t="shared" si="143"/>
        <v>2916.6666666666665</v>
      </c>
      <c r="H54" s="4">
        <f t="shared" si="143"/>
        <v>2916.6666666666665</v>
      </c>
      <c r="I54" s="4">
        <f t="shared" si="143"/>
        <v>2916.6666666666665</v>
      </c>
      <c r="J54" s="4">
        <f t="shared" si="143"/>
        <v>2916.6666666666665</v>
      </c>
      <c r="K54" s="4">
        <f t="shared" si="143"/>
        <v>2916.6666666666665</v>
      </c>
      <c r="L54" s="4">
        <f t="shared" si="143"/>
        <v>2916.6666666666665</v>
      </c>
      <c r="M54" s="4">
        <f t="shared" si="143"/>
        <v>2916.6666666666665</v>
      </c>
      <c r="N54" s="4">
        <f t="shared" ref="N54:Y54" si="144">$M54*(1+$N$11)</f>
        <v>3062.5</v>
      </c>
      <c r="O54" s="4">
        <f t="shared" si="144"/>
        <v>3062.5</v>
      </c>
      <c r="P54" s="4">
        <f t="shared" si="144"/>
        <v>3062.5</v>
      </c>
      <c r="Q54" s="4">
        <f t="shared" si="144"/>
        <v>3062.5</v>
      </c>
      <c r="R54" s="4">
        <f t="shared" si="144"/>
        <v>3062.5</v>
      </c>
      <c r="S54" s="4">
        <f t="shared" si="144"/>
        <v>3062.5</v>
      </c>
      <c r="T54" s="4">
        <f t="shared" si="144"/>
        <v>3062.5</v>
      </c>
      <c r="U54" s="4">
        <f t="shared" si="144"/>
        <v>3062.5</v>
      </c>
      <c r="V54" s="4">
        <f t="shared" si="144"/>
        <v>3062.5</v>
      </c>
      <c r="W54" s="4">
        <f t="shared" si="144"/>
        <v>3062.5</v>
      </c>
      <c r="X54" s="4">
        <f t="shared" si="144"/>
        <v>3062.5</v>
      </c>
      <c r="Y54" s="4">
        <f t="shared" si="144"/>
        <v>3062.5</v>
      </c>
      <c r="Z54" s="4">
        <f t="shared" ref="Z54:AK54" si="145">$Y54*(1+$Z$11)</f>
        <v>3215.625</v>
      </c>
      <c r="AA54" s="4">
        <f t="shared" si="145"/>
        <v>3215.625</v>
      </c>
      <c r="AB54" s="4">
        <f t="shared" si="145"/>
        <v>3215.625</v>
      </c>
      <c r="AC54" s="4">
        <f t="shared" si="145"/>
        <v>3215.625</v>
      </c>
      <c r="AD54" s="4">
        <f t="shared" si="145"/>
        <v>3215.625</v>
      </c>
      <c r="AE54" s="4">
        <f t="shared" si="145"/>
        <v>3215.625</v>
      </c>
      <c r="AF54" s="4">
        <f t="shared" si="145"/>
        <v>3215.625</v>
      </c>
      <c r="AG54" s="4">
        <f t="shared" si="145"/>
        <v>3215.625</v>
      </c>
      <c r="AH54" s="4">
        <f t="shared" si="145"/>
        <v>3215.625</v>
      </c>
      <c r="AI54" s="4">
        <f t="shared" si="145"/>
        <v>3215.625</v>
      </c>
      <c r="AJ54" s="4">
        <f t="shared" si="145"/>
        <v>3215.625</v>
      </c>
      <c r="AK54" s="4">
        <f t="shared" si="145"/>
        <v>3215.625</v>
      </c>
      <c r="AL54" s="4">
        <f t="shared" si="141"/>
        <v>3376.40625</v>
      </c>
      <c r="AM54" s="4">
        <f t="shared" si="141"/>
        <v>3376.40625</v>
      </c>
      <c r="AN54" s="4">
        <f t="shared" si="141"/>
        <v>3376.40625</v>
      </c>
      <c r="AO54" s="4">
        <f t="shared" si="141"/>
        <v>3376.40625</v>
      </c>
      <c r="AP54" s="4">
        <f t="shared" si="141"/>
        <v>3376.40625</v>
      </c>
      <c r="AQ54" s="4">
        <f t="shared" si="141"/>
        <v>3376.40625</v>
      </c>
      <c r="AR54" s="4">
        <f t="shared" si="141"/>
        <v>3376.40625</v>
      </c>
      <c r="AS54" s="4">
        <f t="shared" si="141"/>
        <v>3376.40625</v>
      </c>
      <c r="AT54" s="4">
        <f t="shared" si="141"/>
        <v>3376.40625</v>
      </c>
      <c r="AU54" s="4">
        <f t="shared" si="141"/>
        <v>3376.40625</v>
      </c>
      <c r="AV54" s="4">
        <f t="shared" si="141"/>
        <v>3376.40625</v>
      </c>
      <c r="AW54" s="4">
        <f t="shared" si="141"/>
        <v>3376.40625</v>
      </c>
      <c r="AX54" s="4">
        <f t="shared" si="142"/>
        <v>3545.2265625</v>
      </c>
      <c r="AY54" s="4">
        <f t="shared" si="142"/>
        <v>3545.2265625</v>
      </c>
      <c r="AZ54" s="4">
        <f t="shared" si="142"/>
        <v>3545.2265625</v>
      </c>
      <c r="BA54" s="4">
        <f t="shared" si="142"/>
        <v>3545.2265625</v>
      </c>
      <c r="BB54" s="4">
        <f t="shared" si="142"/>
        <v>3545.2265625</v>
      </c>
      <c r="BC54" s="4">
        <f t="shared" si="142"/>
        <v>3545.2265625</v>
      </c>
      <c r="BD54" s="4">
        <f t="shared" si="142"/>
        <v>3545.2265625</v>
      </c>
      <c r="BE54" s="4">
        <f t="shared" si="142"/>
        <v>3545.2265625</v>
      </c>
      <c r="BF54" s="4">
        <f t="shared" si="142"/>
        <v>3545.2265625</v>
      </c>
      <c r="BG54" s="4">
        <f t="shared" si="142"/>
        <v>3545.2265625</v>
      </c>
      <c r="BH54" s="4">
        <f t="shared" si="142"/>
        <v>3545.2265625</v>
      </c>
      <c r="BI54" s="4">
        <f t="shared" si="142"/>
        <v>3545.2265625</v>
      </c>
    </row>
    <row r="55" spans="1:61" ht="15.75" customHeight="1" x14ac:dyDescent="0.2">
      <c r="A55" s="3" t="s">
        <v>175</v>
      </c>
      <c r="B55" s="4">
        <f>100000/12*2</f>
        <v>16666.666666666668</v>
      </c>
      <c r="C55" s="4">
        <f t="shared" ref="C55:G55" si="146">100000/12*2</f>
        <v>16666.666666666668</v>
      </c>
      <c r="D55" s="4">
        <f t="shared" si="146"/>
        <v>16666.666666666668</v>
      </c>
      <c r="E55" s="4">
        <f t="shared" si="146"/>
        <v>16666.666666666668</v>
      </c>
      <c r="F55" s="4">
        <f t="shared" si="146"/>
        <v>16666.666666666668</v>
      </c>
      <c r="G55" s="4">
        <f t="shared" si="146"/>
        <v>16666.666666666668</v>
      </c>
      <c r="H55" s="4"/>
      <c r="I55" s="4"/>
      <c r="J55" s="4"/>
      <c r="K55" s="4"/>
      <c r="L55" s="4"/>
      <c r="M55" s="4"/>
      <c r="BI55" s="4"/>
    </row>
    <row r="56" spans="1:61" ht="15.75" customHeight="1" x14ac:dyDescent="0.2">
      <c r="A56" s="65" t="s">
        <v>176</v>
      </c>
      <c r="B56" s="4">
        <v>3000</v>
      </c>
      <c r="C56" s="4">
        <v>3000</v>
      </c>
      <c r="D56" s="4">
        <v>3000</v>
      </c>
      <c r="E56" s="4">
        <f>88000/12+3000</f>
        <v>10333.333333333332</v>
      </c>
      <c r="F56" s="4">
        <f t="shared" ref="F56:Y56" si="147">88000/12+3000</f>
        <v>10333.333333333332</v>
      </c>
      <c r="G56" s="4">
        <f t="shared" si="147"/>
        <v>10333.333333333332</v>
      </c>
      <c r="H56" s="4">
        <f t="shared" si="147"/>
        <v>10333.333333333332</v>
      </c>
      <c r="I56" s="4">
        <f t="shared" si="147"/>
        <v>10333.333333333332</v>
      </c>
      <c r="J56" s="4">
        <f t="shared" si="147"/>
        <v>10333.333333333332</v>
      </c>
      <c r="K56" s="4">
        <f t="shared" si="147"/>
        <v>10333.333333333332</v>
      </c>
      <c r="L56" s="4">
        <f t="shared" si="147"/>
        <v>10333.333333333332</v>
      </c>
      <c r="M56" s="4">
        <f t="shared" si="147"/>
        <v>10333.333333333332</v>
      </c>
      <c r="N56" s="4">
        <f t="shared" si="147"/>
        <v>10333.333333333332</v>
      </c>
      <c r="O56" s="4">
        <f t="shared" si="147"/>
        <v>10333.333333333332</v>
      </c>
      <c r="P56" s="4">
        <f t="shared" si="147"/>
        <v>10333.333333333332</v>
      </c>
      <c r="Q56" s="4">
        <f t="shared" si="147"/>
        <v>10333.333333333332</v>
      </c>
      <c r="R56" s="4">
        <f t="shared" si="147"/>
        <v>10333.333333333332</v>
      </c>
      <c r="S56" s="4">
        <f t="shared" si="147"/>
        <v>10333.333333333332</v>
      </c>
      <c r="T56" s="4">
        <f t="shared" si="147"/>
        <v>10333.333333333332</v>
      </c>
      <c r="U56" s="4">
        <f t="shared" si="147"/>
        <v>10333.333333333332</v>
      </c>
      <c r="V56" s="4">
        <f t="shared" si="147"/>
        <v>10333.333333333332</v>
      </c>
      <c r="W56" s="4">
        <f t="shared" si="147"/>
        <v>10333.333333333332</v>
      </c>
      <c r="X56" s="4">
        <f t="shared" si="147"/>
        <v>10333.333333333332</v>
      </c>
      <c r="Y56" s="4">
        <f t="shared" si="147"/>
        <v>10333.333333333332</v>
      </c>
      <c r="Z56" s="4">
        <f t="shared" ref="Z56:AK57" si="148">$Y56*(1+$Z$11)</f>
        <v>10850</v>
      </c>
      <c r="AA56" s="4">
        <f t="shared" si="148"/>
        <v>10850</v>
      </c>
      <c r="AB56" s="4">
        <f t="shared" si="148"/>
        <v>10850</v>
      </c>
      <c r="AC56" s="4">
        <f t="shared" si="148"/>
        <v>10850</v>
      </c>
      <c r="AD56" s="4">
        <f t="shared" si="148"/>
        <v>10850</v>
      </c>
      <c r="AE56" s="4">
        <f t="shared" si="148"/>
        <v>10850</v>
      </c>
      <c r="AF56" s="4">
        <f t="shared" si="148"/>
        <v>10850</v>
      </c>
      <c r="AG56" s="4">
        <f t="shared" si="148"/>
        <v>10850</v>
      </c>
      <c r="AH56" s="4">
        <f t="shared" si="148"/>
        <v>10850</v>
      </c>
      <c r="AI56" s="4">
        <f t="shared" si="148"/>
        <v>10850</v>
      </c>
      <c r="AJ56" s="4">
        <f t="shared" si="148"/>
        <v>10850</v>
      </c>
      <c r="AK56" s="4">
        <f t="shared" si="148"/>
        <v>10850</v>
      </c>
      <c r="AL56" s="4">
        <f t="shared" ref="AL56:AW57" si="149">$AK56*(1+$AL$11)</f>
        <v>11392.5</v>
      </c>
      <c r="AM56" s="4">
        <f t="shared" si="149"/>
        <v>11392.5</v>
      </c>
      <c r="AN56" s="4">
        <f t="shared" si="149"/>
        <v>11392.5</v>
      </c>
      <c r="AO56" s="4">
        <f t="shared" si="149"/>
        <v>11392.5</v>
      </c>
      <c r="AP56" s="4">
        <f t="shared" si="149"/>
        <v>11392.5</v>
      </c>
      <c r="AQ56" s="4">
        <f t="shared" si="149"/>
        <v>11392.5</v>
      </c>
      <c r="AR56" s="4">
        <f t="shared" si="149"/>
        <v>11392.5</v>
      </c>
      <c r="AS56" s="4">
        <f t="shared" si="149"/>
        <v>11392.5</v>
      </c>
      <c r="AT56" s="4">
        <f t="shared" si="149"/>
        <v>11392.5</v>
      </c>
      <c r="AU56" s="4">
        <f t="shared" si="149"/>
        <v>11392.5</v>
      </c>
      <c r="AV56" s="4">
        <f t="shared" si="149"/>
        <v>11392.5</v>
      </c>
      <c r="AW56" s="4">
        <f t="shared" si="149"/>
        <v>11392.5</v>
      </c>
      <c r="AX56" s="4">
        <f t="shared" ref="AX56:BI57" si="150">$AW56*(1+$AX$11)</f>
        <v>11962.125</v>
      </c>
      <c r="AY56" s="4">
        <f t="shared" si="150"/>
        <v>11962.125</v>
      </c>
      <c r="AZ56" s="4">
        <f t="shared" si="150"/>
        <v>11962.125</v>
      </c>
      <c r="BA56" s="4">
        <f t="shared" si="150"/>
        <v>11962.125</v>
      </c>
      <c r="BB56" s="4">
        <f t="shared" si="150"/>
        <v>11962.125</v>
      </c>
      <c r="BC56" s="4">
        <f t="shared" si="150"/>
        <v>11962.125</v>
      </c>
      <c r="BD56" s="4">
        <f t="shared" si="150"/>
        <v>11962.125</v>
      </c>
      <c r="BE56" s="4">
        <f t="shared" si="150"/>
        <v>11962.125</v>
      </c>
      <c r="BF56" s="4">
        <f t="shared" si="150"/>
        <v>11962.125</v>
      </c>
      <c r="BG56" s="4">
        <f t="shared" si="150"/>
        <v>11962.125</v>
      </c>
      <c r="BH56" s="4">
        <f t="shared" si="150"/>
        <v>11962.125</v>
      </c>
      <c r="BI56" s="4">
        <f t="shared" si="150"/>
        <v>11962.125</v>
      </c>
    </row>
    <row r="57" spans="1:61" ht="15.75" customHeight="1" x14ac:dyDescent="0.2">
      <c r="A57" s="3" t="s">
        <v>177</v>
      </c>
      <c r="B57" s="4"/>
      <c r="C57" s="4"/>
      <c r="D57" s="4"/>
      <c r="E57" s="4">
        <f>88000/12</f>
        <v>7333.333333333333</v>
      </c>
      <c r="F57" s="4">
        <f t="shared" ref="F57:Y57" si="151">88000/12</f>
        <v>7333.333333333333</v>
      </c>
      <c r="G57" s="4">
        <f t="shared" si="151"/>
        <v>7333.333333333333</v>
      </c>
      <c r="H57" s="4">
        <f t="shared" si="151"/>
        <v>7333.333333333333</v>
      </c>
      <c r="I57" s="4">
        <f t="shared" si="151"/>
        <v>7333.333333333333</v>
      </c>
      <c r="J57" s="4">
        <f t="shared" si="151"/>
        <v>7333.333333333333</v>
      </c>
      <c r="K57" s="4">
        <f t="shared" si="151"/>
        <v>7333.333333333333</v>
      </c>
      <c r="L57" s="4">
        <f t="shared" si="151"/>
        <v>7333.333333333333</v>
      </c>
      <c r="M57" s="4">
        <f t="shared" si="151"/>
        <v>7333.333333333333</v>
      </c>
      <c r="N57" s="4">
        <f t="shared" si="151"/>
        <v>7333.333333333333</v>
      </c>
      <c r="O57" s="4">
        <f t="shared" si="151"/>
        <v>7333.333333333333</v>
      </c>
      <c r="P57" s="4">
        <f t="shared" si="151"/>
        <v>7333.333333333333</v>
      </c>
      <c r="Q57" s="4">
        <f t="shared" si="151"/>
        <v>7333.333333333333</v>
      </c>
      <c r="R57" s="4">
        <f t="shared" si="151"/>
        <v>7333.333333333333</v>
      </c>
      <c r="S57" s="4">
        <f t="shared" si="151"/>
        <v>7333.333333333333</v>
      </c>
      <c r="T57" s="4">
        <f t="shared" si="151"/>
        <v>7333.333333333333</v>
      </c>
      <c r="U57" s="4">
        <f t="shared" si="151"/>
        <v>7333.333333333333</v>
      </c>
      <c r="V57" s="4">
        <f t="shared" si="151"/>
        <v>7333.333333333333</v>
      </c>
      <c r="W57" s="4">
        <f t="shared" si="151"/>
        <v>7333.333333333333</v>
      </c>
      <c r="X57" s="4">
        <f t="shared" si="151"/>
        <v>7333.333333333333</v>
      </c>
      <c r="Y57" s="4">
        <f t="shared" si="151"/>
        <v>7333.333333333333</v>
      </c>
      <c r="Z57" s="4">
        <f t="shared" si="148"/>
        <v>7700</v>
      </c>
      <c r="AA57" s="4">
        <f t="shared" si="148"/>
        <v>7700</v>
      </c>
      <c r="AB57" s="4">
        <f t="shared" si="148"/>
        <v>7700</v>
      </c>
      <c r="AC57" s="4">
        <f t="shared" si="148"/>
        <v>7700</v>
      </c>
      <c r="AD57" s="4">
        <f t="shared" si="148"/>
        <v>7700</v>
      </c>
      <c r="AE57" s="4">
        <f t="shared" si="148"/>
        <v>7700</v>
      </c>
      <c r="AF57" s="4">
        <f t="shared" si="148"/>
        <v>7700</v>
      </c>
      <c r="AG57" s="4">
        <f t="shared" si="148"/>
        <v>7700</v>
      </c>
      <c r="AH57" s="4">
        <f t="shared" si="148"/>
        <v>7700</v>
      </c>
      <c r="AI57" s="4">
        <f t="shared" si="148"/>
        <v>7700</v>
      </c>
      <c r="AJ57" s="4">
        <f t="shared" si="148"/>
        <v>7700</v>
      </c>
      <c r="AK57" s="4">
        <f t="shared" si="148"/>
        <v>7700</v>
      </c>
      <c r="AL57" s="4">
        <f t="shared" si="149"/>
        <v>8085</v>
      </c>
      <c r="AM57" s="4">
        <f t="shared" si="149"/>
        <v>8085</v>
      </c>
      <c r="AN57" s="4">
        <f t="shared" si="149"/>
        <v>8085</v>
      </c>
      <c r="AO57" s="4">
        <f t="shared" si="149"/>
        <v>8085</v>
      </c>
      <c r="AP57" s="4">
        <f t="shared" si="149"/>
        <v>8085</v>
      </c>
      <c r="AQ57" s="4">
        <f t="shared" si="149"/>
        <v>8085</v>
      </c>
      <c r="AR57" s="4">
        <f t="shared" si="149"/>
        <v>8085</v>
      </c>
      <c r="AS57" s="4">
        <f t="shared" si="149"/>
        <v>8085</v>
      </c>
      <c r="AT57" s="4">
        <f t="shared" si="149"/>
        <v>8085</v>
      </c>
      <c r="AU57" s="4">
        <f t="shared" si="149"/>
        <v>8085</v>
      </c>
      <c r="AV57" s="4">
        <f t="shared" si="149"/>
        <v>8085</v>
      </c>
      <c r="AW57" s="4">
        <f t="shared" si="149"/>
        <v>8085</v>
      </c>
      <c r="AX57" s="4">
        <f t="shared" si="150"/>
        <v>8489.25</v>
      </c>
      <c r="AY57" s="4">
        <f t="shared" si="150"/>
        <v>8489.25</v>
      </c>
      <c r="AZ57" s="4">
        <f t="shared" si="150"/>
        <v>8489.25</v>
      </c>
      <c r="BA57" s="4">
        <f t="shared" si="150"/>
        <v>8489.25</v>
      </c>
      <c r="BB57" s="4">
        <f t="shared" si="150"/>
        <v>8489.25</v>
      </c>
      <c r="BC57" s="4">
        <f t="shared" si="150"/>
        <v>8489.25</v>
      </c>
      <c r="BD57" s="4">
        <f t="shared" si="150"/>
        <v>8489.25</v>
      </c>
      <c r="BE57" s="4">
        <f t="shared" si="150"/>
        <v>8489.25</v>
      </c>
      <c r="BF57" s="4">
        <f t="shared" si="150"/>
        <v>8489.25</v>
      </c>
      <c r="BG57" s="4">
        <f t="shared" si="150"/>
        <v>8489.25</v>
      </c>
      <c r="BH57" s="4">
        <f t="shared" si="150"/>
        <v>8489.25</v>
      </c>
      <c r="BI57" s="4">
        <f t="shared" si="150"/>
        <v>8489.25</v>
      </c>
    </row>
    <row r="58" spans="1:61" ht="15.75" customHeight="1" x14ac:dyDescent="0.2">
      <c r="A58" s="3" t="s">
        <v>178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f>60000/12</f>
        <v>5000</v>
      </c>
      <c r="O58" s="4">
        <f t="shared" ref="O58:Y58" si="152">60000/12</f>
        <v>5000</v>
      </c>
      <c r="P58" s="4">
        <f t="shared" si="152"/>
        <v>5000</v>
      </c>
      <c r="Q58" s="4">
        <f t="shared" si="152"/>
        <v>5000</v>
      </c>
      <c r="R58" s="4">
        <f t="shared" si="152"/>
        <v>5000</v>
      </c>
      <c r="S58" s="4">
        <f t="shared" si="152"/>
        <v>5000</v>
      </c>
      <c r="T58" s="4">
        <f t="shared" si="152"/>
        <v>5000</v>
      </c>
      <c r="U58" s="4">
        <f t="shared" si="152"/>
        <v>5000</v>
      </c>
      <c r="V58" s="4">
        <f t="shared" si="152"/>
        <v>5000</v>
      </c>
      <c r="W58" s="4">
        <f t="shared" si="152"/>
        <v>5000</v>
      </c>
      <c r="X58" s="4">
        <f t="shared" si="152"/>
        <v>5000</v>
      </c>
      <c r="Y58" s="4">
        <f t="shared" si="152"/>
        <v>5000</v>
      </c>
      <c r="Z58" s="4">
        <f t="shared" ref="Z58:AK58" si="153">$Y58*(1+$Z$11)</f>
        <v>5250</v>
      </c>
      <c r="AA58" s="4">
        <f t="shared" si="153"/>
        <v>5250</v>
      </c>
      <c r="AB58" s="4">
        <f t="shared" si="153"/>
        <v>5250</v>
      </c>
      <c r="AC58" s="4">
        <f t="shared" si="153"/>
        <v>5250</v>
      </c>
      <c r="AD58" s="4">
        <f t="shared" si="153"/>
        <v>5250</v>
      </c>
      <c r="AE58" s="4">
        <f t="shared" si="153"/>
        <v>5250</v>
      </c>
      <c r="AF58" s="4">
        <f t="shared" si="153"/>
        <v>5250</v>
      </c>
      <c r="AG58" s="4">
        <f t="shared" si="153"/>
        <v>5250</v>
      </c>
      <c r="AH58" s="4">
        <f t="shared" si="153"/>
        <v>5250</v>
      </c>
      <c r="AI58" s="4">
        <f t="shared" si="153"/>
        <v>5250</v>
      </c>
      <c r="AJ58" s="4">
        <f t="shared" si="153"/>
        <v>5250</v>
      </c>
      <c r="AK58" s="4">
        <f t="shared" si="153"/>
        <v>5250</v>
      </c>
      <c r="AL58" s="4">
        <f t="shared" ref="AL58:AW58" si="154">$AK58*(1+$AL$11)</f>
        <v>5512.5</v>
      </c>
      <c r="AM58" s="4">
        <f t="shared" si="154"/>
        <v>5512.5</v>
      </c>
      <c r="AN58" s="4">
        <f t="shared" si="154"/>
        <v>5512.5</v>
      </c>
      <c r="AO58" s="4">
        <f t="shared" si="154"/>
        <v>5512.5</v>
      </c>
      <c r="AP58" s="4">
        <f t="shared" si="154"/>
        <v>5512.5</v>
      </c>
      <c r="AQ58" s="4">
        <f t="shared" si="154"/>
        <v>5512.5</v>
      </c>
      <c r="AR58" s="4">
        <f t="shared" si="154"/>
        <v>5512.5</v>
      </c>
      <c r="AS58" s="4">
        <f t="shared" si="154"/>
        <v>5512.5</v>
      </c>
      <c r="AT58" s="4">
        <f t="shared" si="154"/>
        <v>5512.5</v>
      </c>
      <c r="AU58" s="4">
        <f t="shared" si="154"/>
        <v>5512.5</v>
      </c>
      <c r="AV58" s="4">
        <f t="shared" si="154"/>
        <v>5512.5</v>
      </c>
      <c r="AW58" s="4">
        <f t="shared" si="154"/>
        <v>5512.5</v>
      </c>
      <c r="AX58" s="4">
        <f t="shared" ref="AX58:BI58" si="155">$AW58*(1+$AX$11)</f>
        <v>5788.125</v>
      </c>
      <c r="AY58" s="4">
        <f t="shared" si="155"/>
        <v>5788.125</v>
      </c>
      <c r="AZ58" s="4">
        <f t="shared" si="155"/>
        <v>5788.125</v>
      </c>
      <c r="BA58" s="4">
        <f t="shared" si="155"/>
        <v>5788.125</v>
      </c>
      <c r="BB58" s="4">
        <f t="shared" si="155"/>
        <v>5788.125</v>
      </c>
      <c r="BC58" s="4">
        <f t="shared" si="155"/>
        <v>5788.125</v>
      </c>
      <c r="BD58" s="4">
        <f t="shared" si="155"/>
        <v>5788.125</v>
      </c>
      <c r="BE58" s="4">
        <f t="shared" si="155"/>
        <v>5788.125</v>
      </c>
      <c r="BF58" s="4">
        <f t="shared" si="155"/>
        <v>5788.125</v>
      </c>
      <c r="BG58" s="4">
        <f t="shared" si="155"/>
        <v>5788.125</v>
      </c>
      <c r="BH58" s="4">
        <f t="shared" si="155"/>
        <v>5788.125</v>
      </c>
      <c r="BI58" s="4">
        <f t="shared" si="155"/>
        <v>5788.125</v>
      </c>
    </row>
    <row r="59" spans="1:61" ht="15.75" customHeight="1" x14ac:dyDescent="0.2">
      <c r="A59" s="3" t="s">
        <v>179</v>
      </c>
      <c r="B59" s="7">
        <f>50000/12</f>
        <v>4166.666666666667</v>
      </c>
      <c r="C59" s="7">
        <f t="shared" ref="C59:M59" si="156">50000/12</f>
        <v>4166.666666666667</v>
      </c>
      <c r="D59" s="7">
        <f t="shared" si="156"/>
        <v>4166.666666666667</v>
      </c>
      <c r="E59" s="7">
        <f t="shared" si="156"/>
        <v>4166.666666666667</v>
      </c>
      <c r="F59" s="7">
        <f t="shared" si="156"/>
        <v>4166.666666666667</v>
      </c>
      <c r="G59" s="7">
        <f t="shared" si="156"/>
        <v>4166.666666666667</v>
      </c>
      <c r="H59" s="7">
        <f t="shared" si="156"/>
        <v>4166.666666666667</v>
      </c>
      <c r="I59" s="7">
        <f t="shared" si="156"/>
        <v>4166.666666666667</v>
      </c>
      <c r="J59" s="7">
        <f t="shared" si="156"/>
        <v>4166.666666666667</v>
      </c>
      <c r="K59" s="7">
        <f t="shared" si="156"/>
        <v>4166.666666666667</v>
      </c>
      <c r="L59" s="7">
        <f t="shared" si="156"/>
        <v>4166.666666666667</v>
      </c>
      <c r="M59" s="7">
        <f t="shared" si="156"/>
        <v>4166.666666666667</v>
      </c>
      <c r="N59" s="4">
        <f t="shared" ref="N59:Y59" si="157">$M59*(1+$N$11)</f>
        <v>4375.0000000000009</v>
      </c>
      <c r="O59" s="4">
        <f t="shared" si="157"/>
        <v>4375.0000000000009</v>
      </c>
      <c r="P59" s="4">
        <f t="shared" si="157"/>
        <v>4375.0000000000009</v>
      </c>
      <c r="Q59" s="4">
        <f t="shared" si="157"/>
        <v>4375.0000000000009</v>
      </c>
      <c r="R59" s="4">
        <f t="shared" si="157"/>
        <v>4375.0000000000009</v>
      </c>
      <c r="S59" s="4">
        <f t="shared" si="157"/>
        <v>4375.0000000000009</v>
      </c>
      <c r="T59" s="4">
        <f t="shared" si="157"/>
        <v>4375.0000000000009</v>
      </c>
      <c r="U59" s="4">
        <f t="shared" si="157"/>
        <v>4375.0000000000009</v>
      </c>
      <c r="V59" s="4">
        <f t="shared" si="157"/>
        <v>4375.0000000000009</v>
      </c>
      <c r="W59" s="4">
        <f t="shared" si="157"/>
        <v>4375.0000000000009</v>
      </c>
      <c r="X59" s="4">
        <f t="shared" si="157"/>
        <v>4375.0000000000009</v>
      </c>
      <c r="Y59" s="4">
        <f t="shared" si="157"/>
        <v>4375.0000000000009</v>
      </c>
      <c r="Z59" s="4">
        <f t="shared" ref="Z59:AK59" si="158">$Y59*(1+$Z$11)</f>
        <v>4593.7500000000009</v>
      </c>
      <c r="AA59" s="4">
        <f t="shared" si="158"/>
        <v>4593.7500000000009</v>
      </c>
      <c r="AB59" s="4">
        <f t="shared" si="158"/>
        <v>4593.7500000000009</v>
      </c>
      <c r="AC59" s="4">
        <f t="shared" si="158"/>
        <v>4593.7500000000009</v>
      </c>
      <c r="AD59" s="4">
        <f t="shared" si="158"/>
        <v>4593.7500000000009</v>
      </c>
      <c r="AE59" s="4">
        <f t="shared" si="158"/>
        <v>4593.7500000000009</v>
      </c>
      <c r="AF59" s="4">
        <f t="shared" si="158"/>
        <v>4593.7500000000009</v>
      </c>
      <c r="AG59" s="4">
        <f t="shared" si="158"/>
        <v>4593.7500000000009</v>
      </c>
      <c r="AH59" s="4">
        <f t="shared" si="158"/>
        <v>4593.7500000000009</v>
      </c>
      <c r="AI59" s="4">
        <f t="shared" si="158"/>
        <v>4593.7500000000009</v>
      </c>
      <c r="AJ59" s="4">
        <f t="shared" si="158"/>
        <v>4593.7500000000009</v>
      </c>
      <c r="AK59" s="4">
        <f t="shared" si="158"/>
        <v>4593.7500000000009</v>
      </c>
      <c r="AL59" s="4">
        <f t="shared" ref="AL59:AW59" si="159">$AK59*(1+$AL$11)</f>
        <v>4823.4375000000009</v>
      </c>
      <c r="AM59" s="4">
        <f t="shared" si="159"/>
        <v>4823.4375000000009</v>
      </c>
      <c r="AN59" s="4">
        <f t="shared" si="159"/>
        <v>4823.4375000000009</v>
      </c>
      <c r="AO59" s="4">
        <f t="shared" si="159"/>
        <v>4823.4375000000009</v>
      </c>
      <c r="AP59" s="4">
        <f t="shared" si="159"/>
        <v>4823.4375000000009</v>
      </c>
      <c r="AQ59" s="4">
        <f t="shared" si="159"/>
        <v>4823.4375000000009</v>
      </c>
      <c r="AR59" s="4">
        <f t="shared" si="159"/>
        <v>4823.4375000000009</v>
      </c>
      <c r="AS59" s="4">
        <f t="shared" si="159"/>
        <v>4823.4375000000009</v>
      </c>
      <c r="AT59" s="4">
        <f t="shared" si="159"/>
        <v>4823.4375000000009</v>
      </c>
      <c r="AU59" s="4">
        <f t="shared" si="159"/>
        <v>4823.4375000000009</v>
      </c>
      <c r="AV59" s="4">
        <f t="shared" si="159"/>
        <v>4823.4375000000009</v>
      </c>
      <c r="AW59" s="4">
        <f t="shared" si="159"/>
        <v>4823.4375000000009</v>
      </c>
      <c r="AX59" s="4">
        <f t="shared" ref="AX59:BI59" si="160">$AW59*(1+$AX$11)</f>
        <v>5064.6093750000009</v>
      </c>
      <c r="AY59" s="4">
        <f t="shared" si="160"/>
        <v>5064.6093750000009</v>
      </c>
      <c r="AZ59" s="4">
        <f t="shared" si="160"/>
        <v>5064.6093750000009</v>
      </c>
      <c r="BA59" s="4">
        <f t="shared" si="160"/>
        <v>5064.6093750000009</v>
      </c>
      <c r="BB59" s="4">
        <f t="shared" si="160"/>
        <v>5064.6093750000009</v>
      </c>
      <c r="BC59" s="4">
        <f t="shared" si="160"/>
        <v>5064.6093750000009</v>
      </c>
      <c r="BD59" s="4">
        <f t="shared" si="160"/>
        <v>5064.6093750000009</v>
      </c>
      <c r="BE59" s="4">
        <f t="shared" si="160"/>
        <v>5064.6093750000009</v>
      </c>
      <c r="BF59" s="4">
        <f t="shared" si="160"/>
        <v>5064.6093750000009</v>
      </c>
      <c r="BG59" s="4">
        <f t="shared" si="160"/>
        <v>5064.6093750000009</v>
      </c>
      <c r="BH59" s="4">
        <f t="shared" si="160"/>
        <v>5064.6093750000009</v>
      </c>
      <c r="BI59" s="4">
        <f t="shared" si="160"/>
        <v>5064.6093750000009</v>
      </c>
    </row>
    <row r="60" spans="1:61" ht="15.75" customHeight="1" x14ac:dyDescent="0.2">
      <c r="A60" s="3" t="s">
        <v>180</v>
      </c>
      <c r="B60" s="7">
        <f t="shared" ref="B60:M60" si="161">34000/12</f>
        <v>2833.3333333333335</v>
      </c>
      <c r="C60" s="7">
        <f t="shared" si="161"/>
        <v>2833.3333333333335</v>
      </c>
      <c r="D60" s="7">
        <f t="shared" si="161"/>
        <v>2833.3333333333335</v>
      </c>
      <c r="E60" s="7">
        <f t="shared" si="161"/>
        <v>2833.3333333333335</v>
      </c>
      <c r="F60" s="7">
        <f t="shared" si="161"/>
        <v>2833.3333333333335</v>
      </c>
      <c r="G60" s="7">
        <f t="shared" si="161"/>
        <v>2833.3333333333335</v>
      </c>
      <c r="H60" s="7">
        <f t="shared" si="161"/>
        <v>2833.3333333333335</v>
      </c>
      <c r="I60" s="7">
        <f t="shared" si="161"/>
        <v>2833.3333333333335</v>
      </c>
      <c r="J60" s="7">
        <f t="shared" si="161"/>
        <v>2833.3333333333335</v>
      </c>
      <c r="K60" s="7">
        <f t="shared" si="161"/>
        <v>2833.3333333333335</v>
      </c>
      <c r="L60" s="7">
        <f t="shared" si="161"/>
        <v>2833.3333333333335</v>
      </c>
      <c r="M60" s="7">
        <f t="shared" si="161"/>
        <v>2833.3333333333335</v>
      </c>
      <c r="N60" s="4">
        <f t="shared" ref="N60:Y60" si="162">$M60*(1+$N$11)</f>
        <v>2975.0000000000005</v>
      </c>
      <c r="O60" s="4">
        <f t="shared" si="162"/>
        <v>2975.0000000000005</v>
      </c>
      <c r="P60" s="4">
        <f t="shared" si="162"/>
        <v>2975.0000000000005</v>
      </c>
      <c r="Q60" s="4">
        <f t="shared" si="162"/>
        <v>2975.0000000000005</v>
      </c>
      <c r="R60" s="4">
        <f t="shared" si="162"/>
        <v>2975.0000000000005</v>
      </c>
      <c r="S60" s="4">
        <f t="shared" si="162"/>
        <v>2975.0000000000005</v>
      </c>
      <c r="T60" s="4">
        <f t="shared" si="162"/>
        <v>2975.0000000000005</v>
      </c>
      <c r="U60" s="4">
        <f t="shared" si="162"/>
        <v>2975.0000000000005</v>
      </c>
      <c r="V60" s="4">
        <f t="shared" si="162"/>
        <v>2975.0000000000005</v>
      </c>
      <c r="W60" s="4">
        <f t="shared" si="162"/>
        <v>2975.0000000000005</v>
      </c>
      <c r="X60" s="4">
        <f t="shared" si="162"/>
        <v>2975.0000000000005</v>
      </c>
      <c r="Y60" s="4">
        <f t="shared" si="162"/>
        <v>2975.0000000000005</v>
      </c>
      <c r="Z60" s="4">
        <f t="shared" ref="Z60:AK60" si="163">$Y60*(1+$Z$11)</f>
        <v>3123.7500000000005</v>
      </c>
      <c r="AA60" s="4">
        <f t="shared" si="163"/>
        <v>3123.7500000000005</v>
      </c>
      <c r="AB60" s="4">
        <f t="shared" si="163"/>
        <v>3123.7500000000005</v>
      </c>
      <c r="AC60" s="4">
        <f t="shared" si="163"/>
        <v>3123.7500000000005</v>
      </c>
      <c r="AD60" s="4">
        <f t="shared" si="163"/>
        <v>3123.7500000000005</v>
      </c>
      <c r="AE60" s="4">
        <f t="shared" si="163"/>
        <v>3123.7500000000005</v>
      </c>
      <c r="AF60" s="4">
        <f t="shared" si="163"/>
        <v>3123.7500000000005</v>
      </c>
      <c r="AG60" s="4">
        <f t="shared" si="163"/>
        <v>3123.7500000000005</v>
      </c>
      <c r="AH60" s="4">
        <f t="shared" si="163"/>
        <v>3123.7500000000005</v>
      </c>
      <c r="AI60" s="4">
        <f t="shared" si="163"/>
        <v>3123.7500000000005</v>
      </c>
      <c r="AJ60" s="4">
        <f t="shared" si="163"/>
        <v>3123.7500000000005</v>
      </c>
      <c r="AK60" s="4">
        <f t="shared" si="163"/>
        <v>3123.7500000000005</v>
      </c>
      <c r="AL60" s="4">
        <f t="shared" ref="AL60:AW60" si="164">$AK60*(1+$AL$11)</f>
        <v>3279.9375000000005</v>
      </c>
      <c r="AM60" s="4">
        <f t="shared" si="164"/>
        <v>3279.9375000000005</v>
      </c>
      <c r="AN60" s="4">
        <f t="shared" si="164"/>
        <v>3279.9375000000005</v>
      </c>
      <c r="AO60" s="4">
        <f t="shared" si="164"/>
        <v>3279.9375000000005</v>
      </c>
      <c r="AP60" s="4">
        <f t="shared" si="164"/>
        <v>3279.9375000000005</v>
      </c>
      <c r="AQ60" s="4">
        <f t="shared" si="164"/>
        <v>3279.9375000000005</v>
      </c>
      <c r="AR60" s="4">
        <f t="shared" si="164"/>
        <v>3279.9375000000005</v>
      </c>
      <c r="AS60" s="4">
        <f t="shared" si="164"/>
        <v>3279.9375000000005</v>
      </c>
      <c r="AT60" s="4">
        <f t="shared" si="164"/>
        <v>3279.9375000000005</v>
      </c>
      <c r="AU60" s="4">
        <f t="shared" si="164"/>
        <v>3279.9375000000005</v>
      </c>
      <c r="AV60" s="4">
        <f t="shared" si="164"/>
        <v>3279.9375000000005</v>
      </c>
      <c r="AW60" s="4">
        <f t="shared" si="164"/>
        <v>3279.9375000000005</v>
      </c>
      <c r="AX60" s="4">
        <f t="shared" ref="AX60:BI60" si="165">$AW60*(1+$AX$11)</f>
        <v>3443.9343750000007</v>
      </c>
      <c r="AY60" s="4">
        <f t="shared" si="165"/>
        <v>3443.9343750000007</v>
      </c>
      <c r="AZ60" s="4">
        <f t="shared" si="165"/>
        <v>3443.9343750000007</v>
      </c>
      <c r="BA60" s="4">
        <f t="shared" si="165"/>
        <v>3443.9343750000007</v>
      </c>
      <c r="BB60" s="4">
        <f t="shared" si="165"/>
        <v>3443.9343750000007</v>
      </c>
      <c r="BC60" s="4">
        <f t="shared" si="165"/>
        <v>3443.9343750000007</v>
      </c>
      <c r="BD60" s="4">
        <f t="shared" si="165"/>
        <v>3443.9343750000007</v>
      </c>
      <c r="BE60" s="4">
        <f t="shared" si="165"/>
        <v>3443.9343750000007</v>
      </c>
      <c r="BF60" s="4">
        <f t="shared" si="165"/>
        <v>3443.9343750000007</v>
      </c>
      <c r="BG60" s="4">
        <f t="shared" si="165"/>
        <v>3443.9343750000007</v>
      </c>
      <c r="BH60" s="4">
        <f t="shared" si="165"/>
        <v>3443.9343750000007</v>
      </c>
      <c r="BI60" s="4">
        <f t="shared" si="165"/>
        <v>3443.9343750000007</v>
      </c>
    </row>
    <row r="61" spans="1:61" ht="15.75" customHeight="1" x14ac:dyDescent="0.2">
      <c r="A61" s="3" t="s">
        <v>181</v>
      </c>
      <c r="B61" s="4">
        <f>60000/12</f>
        <v>5000</v>
      </c>
      <c r="C61" s="4">
        <f t="shared" ref="C61:M61" si="166">60000/12</f>
        <v>5000</v>
      </c>
      <c r="D61" s="4">
        <f t="shared" si="166"/>
        <v>5000</v>
      </c>
      <c r="E61" s="4">
        <f t="shared" si="166"/>
        <v>5000</v>
      </c>
      <c r="F61" s="4">
        <f t="shared" si="166"/>
        <v>5000</v>
      </c>
      <c r="G61" s="4">
        <f t="shared" si="166"/>
        <v>5000</v>
      </c>
      <c r="H61" s="4">
        <f t="shared" si="166"/>
        <v>5000</v>
      </c>
      <c r="I61" s="4">
        <f t="shared" si="166"/>
        <v>5000</v>
      </c>
      <c r="J61" s="4">
        <f t="shared" si="166"/>
        <v>5000</v>
      </c>
      <c r="K61" s="4">
        <f t="shared" si="166"/>
        <v>5000</v>
      </c>
      <c r="L61" s="4">
        <f t="shared" si="166"/>
        <v>5000</v>
      </c>
      <c r="M61" s="4">
        <f t="shared" si="166"/>
        <v>5000</v>
      </c>
      <c r="N61" s="4">
        <f t="shared" ref="N61:Y61" si="167">$M61*(1+$N$11)</f>
        <v>5250</v>
      </c>
      <c r="O61" s="4">
        <f t="shared" si="167"/>
        <v>5250</v>
      </c>
      <c r="P61" s="4">
        <f t="shared" si="167"/>
        <v>5250</v>
      </c>
      <c r="Q61" s="4">
        <f t="shared" si="167"/>
        <v>5250</v>
      </c>
      <c r="R61" s="4">
        <f t="shared" si="167"/>
        <v>5250</v>
      </c>
      <c r="S61" s="4">
        <f t="shared" si="167"/>
        <v>5250</v>
      </c>
      <c r="T61" s="4">
        <f t="shared" si="167"/>
        <v>5250</v>
      </c>
      <c r="U61" s="4">
        <f t="shared" si="167"/>
        <v>5250</v>
      </c>
      <c r="V61" s="4">
        <f t="shared" si="167"/>
        <v>5250</v>
      </c>
      <c r="W61" s="4">
        <f t="shared" si="167"/>
        <v>5250</v>
      </c>
      <c r="X61" s="4">
        <f t="shared" si="167"/>
        <v>5250</v>
      </c>
      <c r="Y61" s="4">
        <f t="shared" si="167"/>
        <v>5250</v>
      </c>
      <c r="Z61" s="4">
        <f t="shared" ref="Z61:AK63" si="168">$Y61*(1+$Z$11)</f>
        <v>5512.5</v>
      </c>
      <c r="AA61" s="4">
        <f t="shared" si="168"/>
        <v>5512.5</v>
      </c>
      <c r="AB61" s="4">
        <f t="shared" si="168"/>
        <v>5512.5</v>
      </c>
      <c r="AC61" s="4">
        <f t="shared" si="168"/>
        <v>5512.5</v>
      </c>
      <c r="AD61" s="4">
        <f t="shared" si="168"/>
        <v>5512.5</v>
      </c>
      <c r="AE61" s="4">
        <f t="shared" si="168"/>
        <v>5512.5</v>
      </c>
      <c r="AF61" s="4">
        <f t="shared" si="168"/>
        <v>5512.5</v>
      </c>
      <c r="AG61" s="4">
        <f t="shared" si="168"/>
        <v>5512.5</v>
      </c>
      <c r="AH61" s="4">
        <f t="shared" si="168"/>
        <v>5512.5</v>
      </c>
      <c r="AI61" s="4">
        <f t="shared" si="168"/>
        <v>5512.5</v>
      </c>
      <c r="AJ61" s="4">
        <f t="shared" si="168"/>
        <v>5512.5</v>
      </c>
      <c r="AK61" s="4">
        <f t="shared" si="168"/>
        <v>5512.5</v>
      </c>
      <c r="AL61" s="4">
        <f t="shared" ref="AL61:AW63" si="169">$AK61*(1+$AL$11)</f>
        <v>5788.125</v>
      </c>
      <c r="AM61" s="4">
        <f t="shared" si="169"/>
        <v>5788.125</v>
      </c>
      <c r="AN61" s="4">
        <f t="shared" si="169"/>
        <v>5788.125</v>
      </c>
      <c r="AO61" s="4">
        <f t="shared" si="169"/>
        <v>5788.125</v>
      </c>
      <c r="AP61" s="4">
        <f t="shared" si="169"/>
        <v>5788.125</v>
      </c>
      <c r="AQ61" s="4">
        <f t="shared" si="169"/>
        <v>5788.125</v>
      </c>
      <c r="AR61" s="4">
        <f t="shared" si="169"/>
        <v>5788.125</v>
      </c>
      <c r="AS61" s="4">
        <f t="shared" si="169"/>
        <v>5788.125</v>
      </c>
      <c r="AT61" s="4">
        <f t="shared" si="169"/>
        <v>5788.125</v>
      </c>
      <c r="AU61" s="4">
        <f t="shared" si="169"/>
        <v>5788.125</v>
      </c>
      <c r="AV61" s="4">
        <f t="shared" si="169"/>
        <v>5788.125</v>
      </c>
      <c r="AW61" s="4">
        <f t="shared" si="169"/>
        <v>5788.125</v>
      </c>
      <c r="AX61" s="4">
        <f t="shared" ref="AX61:BI63" si="170">$AW61*(1+$AX$11)</f>
        <v>6077.53125</v>
      </c>
      <c r="AY61" s="4">
        <f t="shared" si="170"/>
        <v>6077.53125</v>
      </c>
      <c r="AZ61" s="4">
        <f t="shared" si="170"/>
        <v>6077.53125</v>
      </c>
      <c r="BA61" s="4">
        <f t="shared" si="170"/>
        <v>6077.53125</v>
      </c>
      <c r="BB61" s="4">
        <f t="shared" si="170"/>
        <v>6077.53125</v>
      </c>
      <c r="BC61" s="4">
        <f t="shared" si="170"/>
        <v>6077.53125</v>
      </c>
      <c r="BD61" s="4">
        <f t="shared" si="170"/>
        <v>6077.53125</v>
      </c>
      <c r="BE61" s="4">
        <f t="shared" si="170"/>
        <v>6077.53125</v>
      </c>
      <c r="BF61" s="4">
        <f t="shared" si="170"/>
        <v>6077.53125</v>
      </c>
      <c r="BG61" s="4">
        <f t="shared" si="170"/>
        <v>6077.53125</v>
      </c>
      <c r="BH61" s="4">
        <f t="shared" si="170"/>
        <v>6077.53125</v>
      </c>
      <c r="BI61" s="4">
        <f t="shared" si="170"/>
        <v>6077.53125</v>
      </c>
    </row>
    <row r="62" spans="1:61" ht="15.75" customHeight="1" x14ac:dyDescent="0.2">
      <c r="A62" s="3" t="s">
        <v>182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f>35000/12</f>
        <v>2916.6666666666665</v>
      </c>
      <c r="O62" s="4">
        <f t="shared" ref="O62:Y63" si="171">35000/12</f>
        <v>2916.6666666666665</v>
      </c>
      <c r="P62" s="4">
        <f t="shared" si="171"/>
        <v>2916.6666666666665</v>
      </c>
      <c r="Q62" s="4">
        <f t="shared" si="171"/>
        <v>2916.6666666666665</v>
      </c>
      <c r="R62" s="4">
        <f t="shared" si="171"/>
        <v>2916.6666666666665</v>
      </c>
      <c r="S62" s="4">
        <f t="shared" si="171"/>
        <v>2916.6666666666665</v>
      </c>
      <c r="T62" s="4">
        <f t="shared" si="171"/>
        <v>2916.6666666666665</v>
      </c>
      <c r="U62" s="4">
        <f t="shared" si="171"/>
        <v>2916.6666666666665</v>
      </c>
      <c r="V62" s="4">
        <f t="shared" si="171"/>
        <v>2916.6666666666665</v>
      </c>
      <c r="W62" s="4">
        <f t="shared" si="171"/>
        <v>2916.6666666666665</v>
      </c>
      <c r="X62" s="4">
        <f t="shared" si="171"/>
        <v>2916.6666666666665</v>
      </c>
      <c r="Y62" s="4">
        <f t="shared" si="171"/>
        <v>2916.6666666666665</v>
      </c>
      <c r="Z62" s="4">
        <f t="shared" si="168"/>
        <v>3062.5</v>
      </c>
      <c r="AA62" s="4">
        <f t="shared" si="168"/>
        <v>3062.5</v>
      </c>
      <c r="AB62" s="4">
        <f t="shared" si="168"/>
        <v>3062.5</v>
      </c>
      <c r="AC62" s="4">
        <f t="shared" si="168"/>
        <v>3062.5</v>
      </c>
      <c r="AD62" s="4">
        <f t="shared" si="168"/>
        <v>3062.5</v>
      </c>
      <c r="AE62" s="4">
        <f t="shared" si="168"/>
        <v>3062.5</v>
      </c>
      <c r="AF62" s="4">
        <f t="shared" si="168"/>
        <v>3062.5</v>
      </c>
      <c r="AG62" s="4">
        <f t="shared" si="168"/>
        <v>3062.5</v>
      </c>
      <c r="AH62" s="4">
        <f t="shared" si="168"/>
        <v>3062.5</v>
      </c>
      <c r="AI62" s="4">
        <f t="shared" si="168"/>
        <v>3062.5</v>
      </c>
      <c r="AJ62" s="4">
        <f t="shared" si="168"/>
        <v>3062.5</v>
      </c>
      <c r="AK62" s="4">
        <f t="shared" si="168"/>
        <v>3062.5</v>
      </c>
      <c r="AL62" s="4">
        <f t="shared" si="169"/>
        <v>3215.625</v>
      </c>
      <c r="AM62" s="4">
        <f t="shared" si="169"/>
        <v>3215.625</v>
      </c>
      <c r="AN62" s="4">
        <f t="shared" si="169"/>
        <v>3215.625</v>
      </c>
      <c r="AO62" s="4">
        <f t="shared" si="169"/>
        <v>3215.625</v>
      </c>
      <c r="AP62" s="4">
        <f t="shared" si="169"/>
        <v>3215.625</v>
      </c>
      <c r="AQ62" s="4">
        <f t="shared" si="169"/>
        <v>3215.625</v>
      </c>
      <c r="AR62" s="4">
        <f t="shared" si="169"/>
        <v>3215.625</v>
      </c>
      <c r="AS62" s="4">
        <f t="shared" si="169"/>
        <v>3215.625</v>
      </c>
      <c r="AT62" s="4">
        <f t="shared" si="169"/>
        <v>3215.625</v>
      </c>
      <c r="AU62" s="4">
        <f t="shared" si="169"/>
        <v>3215.625</v>
      </c>
      <c r="AV62" s="4">
        <f t="shared" si="169"/>
        <v>3215.625</v>
      </c>
      <c r="AW62" s="4">
        <f t="shared" si="169"/>
        <v>3215.625</v>
      </c>
      <c r="AX62" s="4">
        <f t="shared" si="170"/>
        <v>3376.40625</v>
      </c>
      <c r="AY62" s="4">
        <f t="shared" si="170"/>
        <v>3376.40625</v>
      </c>
      <c r="AZ62" s="4">
        <f t="shared" si="170"/>
        <v>3376.40625</v>
      </c>
      <c r="BA62" s="4">
        <f t="shared" si="170"/>
        <v>3376.40625</v>
      </c>
      <c r="BB62" s="4">
        <f t="shared" si="170"/>
        <v>3376.40625</v>
      </c>
      <c r="BC62" s="4">
        <f t="shared" si="170"/>
        <v>3376.40625</v>
      </c>
      <c r="BD62" s="4">
        <f t="shared" si="170"/>
        <v>3376.40625</v>
      </c>
      <c r="BE62" s="4">
        <f t="shared" si="170"/>
        <v>3376.40625</v>
      </c>
      <c r="BF62" s="4">
        <f t="shared" si="170"/>
        <v>3376.40625</v>
      </c>
      <c r="BG62" s="4">
        <f t="shared" si="170"/>
        <v>3376.40625</v>
      </c>
      <c r="BH62" s="4">
        <f t="shared" si="170"/>
        <v>3376.40625</v>
      </c>
      <c r="BI62" s="4">
        <f t="shared" si="170"/>
        <v>3376.40625</v>
      </c>
    </row>
    <row r="63" spans="1:61" ht="15.75" customHeight="1" x14ac:dyDescent="0.2">
      <c r="A63" s="3" t="s">
        <v>183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f>35000/12</f>
        <v>2916.6666666666665</v>
      </c>
      <c r="O63" s="4">
        <f t="shared" si="171"/>
        <v>2916.6666666666665</v>
      </c>
      <c r="P63" s="4">
        <f t="shared" si="171"/>
        <v>2916.6666666666665</v>
      </c>
      <c r="Q63" s="4">
        <f t="shared" si="171"/>
        <v>2916.6666666666665</v>
      </c>
      <c r="R63" s="4">
        <f t="shared" si="171"/>
        <v>2916.6666666666665</v>
      </c>
      <c r="S63" s="4">
        <f t="shared" si="171"/>
        <v>2916.6666666666665</v>
      </c>
      <c r="T63" s="4">
        <f t="shared" si="171"/>
        <v>2916.6666666666665</v>
      </c>
      <c r="U63" s="4">
        <f t="shared" si="171"/>
        <v>2916.6666666666665</v>
      </c>
      <c r="V63" s="4">
        <f t="shared" si="171"/>
        <v>2916.6666666666665</v>
      </c>
      <c r="W63" s="4">
        <f t="shared" si="171"/>
        <v>2916.6666666666665</v>
      </c>
      <c r="X63" s="4">
        <f t="shared" si="171"/>
        <v>2916.6666666666665</v>
      </c>
      <c r="Y63" s="4">
        <f t="shared" si="171"/>
        <v>2916.6666666666665</v>
      </c>
      <c r="Z63" s="4">
        <f t="shared" si="168"/>
        <v>3062.5</v>
      </c>
      <c r="AA63" s="4">
        <f t="shared" si="168"/>
        <v>3062.5</v>
      </c>
      <c r="AB63" s="4">
        <f t="shared" si="168"/>
        <v>3062.5</v>
      </c>
      <c r="AC63" s="4">
        <f t="shared" si="168"/>
        <v>3062.5</v>
      </c>
      <c r="AD63" s="4">
        <f t="shared" si="168"/>
        <v>3062.5</v>
      </c>
      <c r="AE63" s="4">
        <f t="shared" si="168"/>
        <v>3062.5</v>
      </c>
      <c r="AF63" s="4">
        <f t="shared" si="168"/>
        <v>3062.5</v>
      </c>
      <c r="AG63" s="4">
        <f t="shared" si="168"/>
        <v>3062.5</v>
      </c>
      <c r="AH63" s="4">
        <f t="shared" si="168"/>
        <v>3062.5</v>
      </c>
      <c r="AI63" s="4">
        <f t="shared" si="168"/>
        <v>3062.5</v>
      </c>
      <c r="AJ63" s="4">
        <f t="shared" si="168"/>
        <v>3062.5</v>
      </c>
      <c r="AK63" s="4">
        <f t="shared" si="168"/>
        <v>3062.5</v>
      </c>
      <c r="AL63" s="4">
        <f t="shared" si="169"/>
        <v>3215.625</v>
      </c>
      <c r="AM63" s="4">
        <f t="shared" si="169"/>
        <v>3215.625</v>
      </c>
      <c r="AN63" s="4">
        <f t="shared" si="169"/>
        <v>3215.625</v>
      </c>
      <c r="AO63" s="4">
        <f t="shared" si="169"/>
        <v>3215.625</v>
      </c>
      <c r="AP63" s="4">
        <f t="shared" si="169"/>
        <v>3215.625</v>
      </c>
      <c r="AQ63" s="4">
        <f t="shared" si="169"/>
        <v>3215.625</v>
      </c>
      <c r="AR63" s="4">
        <f t="shared" si="169"/>
        <v>3215.625</v>
      </c>
      <c r="AS63" s="4">
        <f t="shared" si="169"/>
        <v>3215.625</v>
      </c>
      <c r="AT63" s="4">
        <f t="shared" si="169"/>
        <v>3215.625</v>
      </c>
      <c r="AU63" s="4">
        <f t="shared" si="169"/>
        <v>3215.625</v>
      </c>
      <c r="AV63" s="4">
        <f t="shared" si="169"/>
        <v>3215.625</v>
      </c>
      <c r="AW63" s="4">
        <f t="shared" si="169"/>
        <v>3215.625</v>
      </c>
      <c r="AX63" s="4">
        <f t="shared" si="170"/>
        <v>3376.40625</v>
      </c>
      <c r="AY63" s="4">
        <f t="shared" si="170"/>
        <v>3376.40625</v>
      </c>
      <c r="AZ63" s="4">
        <f t="shared" si="170"/>
        <v>3376.40625</v>
      </c>
      <c r="BA63" s="4">
        <f t="shared" si="170"/>
        <v>3376.40625</v>
      </c>
      <c r="BB63" s="4">
        <f t="shared" si="170"/>
        <v>3376.40625</v>
      </c>
      <c r="BC63" s="4">
        <f t="shared" si="170"/>
        <v>3376.40625</v>
      </c>
      <c r="BD63" s="4">
        <f t="shared" si="170"/>
        <v>3376.40625</v>
      </c>
      <c r="BE63" s="4">
        <f t="shared" si="170"/>
        <v>3376.40625</v>
      </c>
      <c r="BF63" s="4">
        <f t="shared" si="170"/>
        <v>3376.40625</v>
      </c>
      <c r="BG63" s="4">
        <f t="shared" si="170"/>
        <v>3376.40625</v>
      </c>
      <c r="BH63" s="4">
        <f t="shared" si="170"/>
        <v>3376.40625</v>
      </c>
      <c r="BI63" s="4">
        <f t="shared" si="170"/>
        <v>3376.40625</v>
      </c>
    </row>
    <row r="64" spans="1:61" ht="15.75" customHeight="1" x14ac:dyDescent="0.2">
      <c r="A64" s="3" t="s">
        <v>184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ref="H64:M64" si="172">43000/12</f>
        <v>3583.3333333333335</v>
      </c>
      <c r="I64" s="4">
        <f t="shared" si="172"/>
        <v>3583.3333333333335</v>
      </c>
      <c r="J64" s="4">
        <f t="shared" si="172"/>
        <v>3583.3333333333335</v>
      </c>
      <c r="K64" s="4">
        <f t="shared" si="172"/>
        <v>3583.3333333333335</v>
      </c>
      <c r="L64" s="4">
        <f t="shared" si="172"/>
        <v>3583.3333333333335</v>
      </c>
      <c r="M64" s="4">
        <f t="shared" si="172"/>
        <v>3583.3333333333335</v>
      </c>
      <c r="N64" s="4">
        <f t="shared" ref="N64:Y64" si="173">$M64*(1+$N$11)</f>
        <v>3762.5000000000005</v>
      </c>
      <c r="O64" s="4">
        <f t="shared" si="173"/>
        <v>3762.5000000000005</v>
      </c>
      <c r="P64" s="4">
        <f t="shared" si="173"/>
        <v>3762.5000000000005</v>
      </c>
      <c r="Q64" s="4">
        <f t="shared" si="173"/>
        <v>3762.5000000000005</v>
      </c>
      <c r="R64" s="4">
        <f t="shared" si="173"/>
        <v>3762.5000000000005</v>
      </c>
      <c r="S64" s="4">
        <f t="shared" si="173"/>
        <v>3762.5000000000005</v>
      </c>
      <c r="T64" s="4">
        <f t="shared" si="173"/>
        <v>3762.5000000000005</v>
      </c>
      <c r="U64" s="4">
        <f t="shared" si="173"/>
        <v>3762.5000000000005</v>
      </c>
      <c r="V64" s="4">
        <f t="shared" si="173"/>
        <v>3762.5000000000005</v>
      </c>
      <c r="W64" s="4">
        <f t="shared" si="173"/>
        <v>3762.5000000000005</v>
      </c>
      <c r="X64" s="4">
        <f t="shared" si="173"/>
        <v>3762.5000000000005</v>
      </c>
      <c r="Y64" s="4">
        <f t="shared" si="173"/>
        <v>3762.5000000000005</v>
      </c>
      <c r="Z64" s="4">
        <f t="shared" ref="Z64:AK65" si="174">$Y64*(1+$Z$11)</f>
        <v>3950.6250000000005</v>
      </c>
      <c r="AA64" s="4">
        <f t="shared" si="174"/>
        <v>3950.6250000000005</v>
      </c>
      <c r="AB64" s="4">
        <f t="shared" si="174"/>
        <v>3950.6250000000005</v>
      </c>
      <c r="AC64" s="4">
        <f t="shared" si="174"/>
        <v>3950.6250000000005</v>
      </c>
      <c r="AD64" s="4">
        <f t="shared" si="174"/>
        <v>3950.6250000000005</v>
      </c>
      <c r="AE64" s="4">
        <f t="shared" si="174"/>
        <v>3950.6250000000005</v>
      </c>
      <c r="AF64" s="4">
        <f t="shared" si="174"/>
        <v>3950.6250000000005</v>
      </c>
      <c r="AG64" s="4">
        <f t="shared" si="174"/>
        <v>3950.6250000000005</v>
      </c>
      <c r="AH64" s="4">
        <f t="shared" si="174"/>
        <v>3950.6250000000005</v>
      </c>
      <c r="AI64" s="4">
        <f t="shared" si="174"/>
        <v>3950.6250000000005</v>
      </c>
      <c r="AJ64" s="4">
        <f t="shared" si="174"/>
        <v>3950.6250000000005</v>
      </c>
      <c r="AK64" s="4">
        <f t="shared" si="174"/>
        <v>3950.6250000000005</v>
      </c>
      <c r="AL64" s="4">
        <f t="shared" ref="AL64:AW65" si="175">$AK64*(1+$AL$11)</f>
        <v>4148.1562500000009</v>
      </c>
      <c r="AM64" s="4">
        <f t="shared" si="175"/>
        <v>4148.1562500000009</v>
      </c>
      <c r="AN64" s="4">
        <f t="shared" si="175"/>
        <v>4148.1562500000009</v>
      </c>
      <c r="AO64" s="4">
        <f t="shared" si="175"/>
        <v>4148.1562500000009</v>
      </c>
      <c r="AP64" s="4">
        <f t="shared" si="175"/>
        <v>4148.1562500000009</v>
      </c>
      <c r="AQ64" s="4">
        <f t="shared" si="175"/>
        <v>4148.1562500000009</v>
      </c>
      <c r="AR64" s="4">
        <f t="shared" si="175"/>
        <v>4148.1562500000009</v>
      </c>
      <c r="AS64" s="4">
        <f t="shared" si="175"/>
        <v>4148.1562500000009</v>
      </c>
      <c r="AT64" s="4">
        <f t="shared" si="175"/>
        <v>4148.1562500000009</v>
      </c>
      <c r="AU64" s="4">
        <f t="shared" si="175"/>
        <v>4148.1562500000009</v>
      </c>
      <c r="AV64" s="4">
        <f t="shared" si="175"/>
        <v>4148.1562500000009</v>
      </c>
      <c r="AW64" s="4">
        <f t="shared" si="175"/>
        <v>4148.1562500000009</v>
      </c>
      <c r="AX64" s="4">
        <f t="shared" ref="AX64:BI65" si="176">$AW64*(1+$AX$11)</f>
        <v>4355.5640625000015</v>
      </c>
      <c r="AY64" s="4">
        <f t="shared" si="176"/>
        <v>4355.5640625000015</v>
      </c>
      <c r="AZ64" s="4">
        <f t="shared" si="176"/>
        <v>4355.5640625000015</v>
      </c>
      <c r="BA64" s="4">
        <f t="shared" si="176"/>
        <v>4355.5640625000015</v>
      </c>
      <c r="BB64" s="4">
        <f t="shared" si="176"/>
        <v>4355.5640625000015</v>
      </c>
      <c r="BC64" s="4">
        <f t="shared" si="176"/>
        <v>4355.5640625000015</v>
      </c>
      <c r="BD64" s="4">
        <f t="shared" si="176"/>
        <v>4355.5640625000015</v>
      </c>
      <c r="BE64" s="4">
        <f t="shared" si="176"/>
        <v>4355.5640625000015</v>
      </c>
      <c r="BF64" s="4">
        <f t="shared" si="176"/>
        <v>4355.5640625000015</v>
      </c>
      <c r="BG64" s="4">
        <f t="shared" si="176"/>
        <v>4355.5640625000015</v>
      </c>
      <c r="BH64" s="4">
        <f t="shared" si="176"/>
        <v>4355.5640625000015</v>
      </c>
      <c r="BI64" s="4">
        <f t="shared" si="176"/>
        <v>4355.5640625000015</v>
      </c>
    </row>
    <row r="65" spans="1:61" ht="15.75" customHeight="1" x14ac:dyDescent="0.2">
      <c r="A65" s="3" t="s">
        <v>185</v>
      </c>
      <c r="B65" s="4"/>
      <c r="C65" s="4"/>
      <c r="D65" s="4"/>
      <c r="E65" s="4"/>
      <c r="F65" s="4"/>
      <c r="G65" s="4"/>
      <c r="H65" s="4">
        <f t="shared" ref="H65:J65" si="177">35000/12</f>
        <v>2916.6666666666665</v>
      </c>
      <c r="I65" s="4">
        <f t="shared" si="177"/>
        <v>2916.6666666666665</v>
      </c>
      <c r="J65" s="4">
        <f t="shared" si="177"/>
        <v>2916.6666666666665</v>
      </c>
      <c r="K65" s="4">
        <f>35000/12</f>
        <v>2916.6666666666665</v>
      </c>
      <c r="L65" s="4">
        <f t="shared" ref="L65:Y65" si="178">35000/12</f>
        <v>2916.6666666666665</v>
      </c>
      <c r="M65" s="4">
        <f t="shared" si="178"/>
        <v>2916.6666666666665</v>
      </c>
      <c r="N65" s="4">
        <f t="shared" si="178"/>
        <v>2916.6666666666665</v>
      </c>
      <c r="O65" s="4">
        <f t="shared" si="178"/>
        <v>2916.6666666666665</v>
      </c>
      <c r="P65" s="4">
        <f t="shared" si="178"/>
        <v>2916.6666666666665</v>
      </c>
      <c r="Q65" s="4">
        <f t="shared" si="178"/>
        <v>2916.6666666666665</v>
      </c>
      <c r="R65" s="4">
        <f t="shared" si="178"/>
        <v>2916.6666666666665</v>
      </c>
      <c r="S65" s="4">
        <f t="shared" si="178"/>
        <v>2916.6666666666665</v>
      </c>
      <c r="T65" s="4">
        <f t="shared" si="178"/>
        <v>2916.6666666666665</v>
      </c>
      <c r="U65" s="4">
        <f t="shared" si="178"/>
        <v>2916.6666666666665</v>
      </c>
      <c r="V65" s="4">
        <f t="shared" si="178"/>
        <v>2916.6666666666665</v>
      </c>
      <c r="W65" s="4">
        <f t="shared" si="178"/>
        <v>2916.6666666666665</v>
      </c>
      <c r="X65" s="4">
        <f t="shared" si="178"/>
        <v>2916.6666666666665</v>
      </c>
      <c r="Y65" s="4">
        <f t="shared" si="178"/>
        <v>2916.6666666666665</v>
      </c>
      <c r="Z65" s="4">
        <f t="shared" si="174"/>
        <v>3062.5</v>
      </c>
      <c r="AA65" s="4">
        <f t="shared" si="174"/>
        <v>3062.5</v>
      </c>
      <c r="AB65" s="4">
        <f t="shared" si="174"/>
        <v>3062.5</v>
      </c>
      <c r="AC65" s="4">
        <f t="shared" si="174"/>
        <v>3062.5</v>
      </c>
      <c r="AD65" s="4">
        <f t="shared" si="174"/>
        <v>3062.5</v>
      </c>
      <c r="AE65" s="4">
        <f t="shared" si="174"/>
        <v>3062.5</v>
      </c>
      <c r="AF65" s="4">
        <f t="shared" si="174"/>
        <v>3062.5</v>
      </c>
      <c r="AG65" s="4">
        <f t="shared" si="174"/>
        <v>3062.5</v>
      </c>
      <c r="AH65" s="4">
        <f t="shared" si="174"/>
        <v>3062.5</v>
      </c>
      <c r="AI65" s="4">
        <f t="shared" si="174"/>
        <v>3062.5</v>
      </c>
      <c r="AJ65" s="4">
        <f t="shared" si="174"/>
        <v>3062.5</v>
      </c>
      <c r="AK65" s="4">
        <f t="shared" si="174"/>
        <v>3062.5</v>
      </c>
      <c r="AL65" s="4">
        <f t="shared" si="175"/>
        <v>3215.625</v>
      </c>
      <c r="AM65" s="4">
        <f t="shared" si="175"/>
        <v>3215.625</v>
      </c>
      <c r="AN65" s="4">
        <f t="shared" si="175"/>
        <v>3215.625</v>
      </c>
      <c r="AO65" s="4">
        <f t="shared" si="175"/>
        <v>3215.625</v>
      </c>
      <c r="AP65" s="4">
        <f t="shared" si="175"/>
        <v>3215.625</v>
      </c>
      <c r="AQ65" s="4">
        <f t="shared" si="175"/>
        <v>3215.625</v>
      </c>
      <c r="AR65" s="4">
        <f t="shared" si="175"/>
        <v>3215.625</v>
      </c>
      <c r="AS65" s="4">
        <f t="shared" si="175"/>
        <v>3215.625</v>
      </c>
      <c r="AT65" s="4">
        <f t="shared" si="175"/>
        <v>3215.625</v>
      </c>
      <c r="AU65" s="4">
        <f t="shared" si="175"/>
        <v>3215.625</v>
      </c>
      <c r="AV65" s="4">
        <f t="shared" si="175"/>
        <v>3215.625</v>
      </c>
      <c r="AW65" s="4">
        <f t="shared" si="175"/>
        <v>3215.625</v>
      </c>
      <c r="AX65" s="4">
        <f t="shared" si="176"/>
        <v>3376.40625</v>
      </c>
      <c r="AY65" s="4">
        <f t="shared" si="176"/>
        <v>3376.40625</v>
      </c>
      <c r="AZ65" s="4">
        <f t="shared" si="176"/>
        <v>3376.40625</v>
      </c>
      <c r="BA65" s="4">
        <f t="shared" si="176"/>
        <v>3376.40625</v>
      </c>
      <c r="BB65" s="4">
        <f t="shared" si="176"/>
        <v>3376.40625</v>
      </c>
      <c r="BC65" s="4">
        <f t="shared" si="176"/>
        <v>3376.40625</v>
      </c>
      <c r="BD65" s="4">
        <f t="shared" si="176"/>
        <v>3376.40625</v>
      </c>
      <c r="BE65" s="4">
        <f t="shared" si="176"/>
        <v>3376.40625</v>
      </c>
      <c r="BF65" s="4">
        <f t="shared" si="176"/>
        <v>3376.40625</v>
      </c>
      <c r="BG65" s="4">
        <f t="shared" si="176"/>
        <v>3376.40625</v>
      </c>
      <c r="BH65" s="4">
        <f t="shared" si="176"/>
        <v>3376.40625</v>
      </c>
      <c r="BI65" s="4">
        <f t="shared" si="176"/>
        <v>3376.40625</v>
      </c>
    </row>
    <row r="66" spans="1:61" ht="15.75" customHeight="1" x14ac:dyDescent="0.2">
      <c r="A66" s="3" t="s">
        <v>186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f t="shared" ref="N66:Y66" si="179">37800/12</f>
        <v>3150</v>
      </c>
      <c r="O66" s="4">
        <f t="shared" si="179"/>
        <v>3150</v>
      </c>
      <c r="P66" s="4">
        <f t="shared" si="179"/>
        <v>3150</v>
      </c>
      <c r="Q66" s="4">
        <f t="shared" si="179"/>
        <v>3150</v>
      </c>
      <c r="R66" s="4">
        <f t="shared" si="179"/>
        <v>3150</v>
      </c>
      <c r="S66" s="4">
        <f t="shared" si="179"/>
        <v>3150</v>
      </c>
      <c r="T66" s="4">
        <f t="shared" si="179"/>
        <v>3150</v>
      </c>
      <c r="U66" s="4">
        <f t="shared" si="179"/>
        <v>3150</v>
      </c>
      <c r="V66" s="4">
        <f t="shared" si="179"/>
        <v>3150</v>
      </c>
      <c r="W66" s="4">
        <f t="shared" si="179"/>
        <v>3150</v>
      </c>
      <c r="X66" s="4">
        <f t="shared" si="179"/>
        <v>3150</v>
      </c>
      <c r="Y66" s="4">
        <f t="shared" si="179"/>
        <v>3150</v>
      </c>
      <c r="Z66" s="4">
        <f t="shared" ref="Z66:AK67" si="180">$Y66*(1+$Z$11)</f>
        <v>3307.5</v>
      </c>
      <c r="AA66" s="4">
        <f t="shared" si="180"/>
        <v>3307.5</v>
      </c>
      <c r="AB66" s="4">
        <f t="shared" si="180"/>
        <v>3307.5</v>
      </c>
      <c r="AC66" s="4">
        <f t="shared" si="180"/>
        <v>3307.5</v>
      </c>
      <c r="AD66" s="4">
        <f t="shared" si="180"/>
        <v>3307.5</v>
      </c>
      <c r="AE66" s="4">
        <f t="shared" si="180"/>
        <v>3307.5</v>
      </c>
      <c r="AF66" s="4">
        <f t="shared" si="180"/>
        <v>3307.5</v>
      </c>
      <c r="AG66" s="4">
        <f t="shared" si="180"/>
        <v>3307.5</v>
      </c>
      <c r="AH66" s="4">
        <f t="shared" si="180"/>
        <v>3307.5</v>
      </c>
      <c r="AI66" s="4">
        <f t="shared" si="180"/>
        <v>3307.5</v>
      </c>
      <c r="AJ66" s="4">
        <f t="shared" si="180"/>
        <v>3307.5</v>
      </c>
      <c r="AK66" s="4">
        <f t="shared" si="180"/>
        <v>3307.5</v>
      </c>
      <c r="AL66" s="4">
        <f t="shared" ref="AL66:AW67" si="181">$AK66*(1+$AL$11)</f>
        <v>3472.875</v>
      </c>
      <c r="AM66" s="4">
        <f t="shared" si="181"/>
        <v>3472.875</v>
      </c>
      <c r="AN66" s="4">
        <f t="shared" si="181"/>
        <v>3472.875</v>
      </c>
      <c r="AO66" s="4">
        <f t="shared" si="181"/>
        <v>3472.875</v>
      </c>
      <c r="AP66" s="4">
        <f t="shared" si="181"/>
        <v>3472.875</v>
      </c>
      <c r="AQ66" s="4">
        <f t="shared" si="181"/>
        <v>3472.875</v>
      </c>
      <c r="AR66" s="4">
        <f t="shared" si="181"/>
        <v>3472.875</v>
      </c>
      <c r="AS66" s="4">
        <f t="shared" si="181"/>
        <v>3472.875</v>
      </c>
      <c r="AT66" s="4">
        <f t="shared" si="181"/>
        <v>3472.875</v>
      </c>
      <c r="AU66" s="4">
        <f t="shared" si="181"/>
        <v>3472.875</v>
      </c>
      <c r="AV66" s="4">
        <f t="shared" si="181"/>
        <v>3472.875</v>
      </c>
      <c r="AW66" s="4">
        <f t="shared" si="181"/>
        <v>3472.875</v>
      </c>
      <c r="AX66" s="4">
        <f t="shared" ref="AX66:BI67" si="182">$AW66*(1+$AX$11)</f>
        <v>3646.5187500000002</v>
      </c>
      <c r="AY66" s="4">
        <f t="shared" si="182"/>
        <v>3646.5187500000002</v>
      </c>
      <c r="AZ66" s="4">
        <f t="shared" si="182"/>
        <v>3646.5187500000002</v>
      </c>
      <c r="BA66" s="4">
        <f t="shared" si="182"/>
        <v>3646.5187500000002</v>
      </c>
      <c r="BB66" s="4">
        <f t="shared" si="182"/>
        <v>3646.5187500000002</v>
      </c>
      <c r="BC66" s="4">
        <f t="shared" si="182"/>
        <v>3646.5187500000002</v>
      </c>
      <c r="BD66" s="4">
        <f t="shared" si="182"/>
        <v>3646.5187500000002</v>
      </c>
      <c r="BE66" s="4">
        <f t="shared" si="182"/>
        <v>3646.5187500000002</v>
      </c>
      <c r="BF66" s="4">
        <f t="shared" si="182"/>
        <v>3646.5187500000002</v>
      </c>
      <c r="BG66" s="4">
        <f t="shared" si="182"/>
        <v>3646.5187500000002</v>
      </c>
      <c r="BH66" s="4">
        <f t="shared" si="182"/>
        <v>3646.5187500000002</v>
      </c>
      <c r="BI66" s="4">
        <f t="shared" si="182"/>
        <v>3646.5187500000002</v>
      </c>
    </row>
    <row r="67" spans="1:61" ht="15.75" customHeight="1" x14ac:dyDescent="0.2">
      <c r="A67" s="3" t="s">
        <v>187</v>
      </c>
      <c r="B67" s="4"/>
      <c r="C67" s="4"/>
      <c r="D67" s="4"/>
      <c r="E67" s="4"/>
      <c r="F67" s="4"/>
      <c r="G67" s="4"/>
      <c r="H67" s="4"/>
      <c r="I67" s="4"/>
      <c r="J67" s="4"/>
      <c r="K67" s="4">
        <v>5000</v>
      </c>
      <c r="L67" s="4">
        <v>5000</v>
      </c>
      <c r="M67" s="4">
        <v>5000</v>
      </c>
      <c r="N67" s="4">
        <v>5000</v>
      </c>
      <c r="O67" s="4">
        <v>5000</v>
      </c>
      <c r="P67" s="4">
        <v>5000</v>
      </c>
      <c r="Q67" s="4">
        <v>5000</v>
      </c>
      <c r="R67" s="4">
        <v>5000</v>
      </c>
      <c r="S67" s="4">
        <v>5000</v>
      </c>
      <c r="T67" s="4">
        <v>5000</v>
      </c>
      <c r="U67" s="4">
        <v>5000</v>
      </c>
      <c r="V67" s="4">
        <v>5000</v>
      </c>
      <c r="W67" s="4">
        <v>5000</v>
      </c>
      <c r="X67" s="4">
        <v>5000</v>
      </c>
      <c r="Y67" s="4">
        <v>5000</v>
      </c>
      <c r="Z67" s="4">
        <f t="shared" si="180"/>
        <v>5250</v>
      </c>
      <c r="AA67" s="4">
        <f t="shared" si="180"/>
        <v>5250</v>
      </c>
      <c r="AB67" s="4">
        <f t="shared" si="180"/>
        <v>5250</v>
      </c>
      <c r="AC67" s="4">
        <f t="shared" si="180"/>
        <v>5250</v>
      </c>
      <c r="AD67" s="4">
        <f t="shared" si="180"/>
        <v>5250</v>
      </c>
      <c r="AE67" s="4">
        <f t="shared" si="180"/>
        <v>5250</v>
      </c>
      <c r="AF67" s="4">
        <f t="shared" si="180"/>
        <v>5250</v>
      </c>
      <c r="AG67" s="4">
        <f t="shared" si="180"/>
        <v>5250</v>
      </c>
      <c r="AH67" s="4">
        <f t="shared" si="180"/>
        <v>5250</v>
      </c>
      <c r="AI67" s="4">
        <f t="shared" si="180"/>
        <v>5250</v>
      </c>
      <c r="AJ67" s="4">
        <f t="shared" si="180"/>
        <v>5250</v>
      </c>
      <c r="AK67" s="4">
        <f t="shared" si="180"/>
        <v>5250</v>
      </c>
      <c r="AL67" s="4">
        <f t="shared" si="181"/>
        <v>5512.5</v>
      </c>
      <c r="AM67" s="4">
        <f t="shared" si="181"/>
        <v>5512.5</v>
      </c>
      <c r="AN67" s="4">
        <f t="shared" si="181"/>
        <v>5512.5</v>
      </c>
      <c r="AO67" s="4">
        <f t="shared" si="181"/>
        <v>5512.5</v>
      </c>
      <c r="AP67" s="4">
        <f t="shared" si="181"/>
        <v>5512.5</v>
      </c>
      <c r="AQ67" s="4">
        <f t="shared" si="181"/>
        <v>5512.5</v>
      </c>
      <c r="AR67" s="4">
        <f t="shared" si="181"/>
        <v>5512.5</v>
      </c>
      <c r="AS67" s="4">
        <f t="shared" si="181"/>
        <v>5512.5</v>
      </c>
      <c r="AT67" s="4">
        <f t="shared" si="181"/>
        <v>5512.5</v>
      </c>
      <c r="AU67" s="4">
        <f t="shared" si="181"/>
        <v>5512.5</v>
      </c>
      <c r="AV67" s="4">
        <f t="shared" si="181"/>
        <v>5512.5</v>
      </c>
      <c r="AW67" s="4">
        <f t="shared" si="181"/>
        <v>5512.5</v>
      </c>
      <c r="AX67" s="4">
        <f t="shared" si="182"/>
        <v>5788.125</v>
      </c>
      <c r="AY67" s="4">
        <f t="shared" si="182"/>
        <v>5788.125</v>
      </c>
      <c r="AZ67" s="4">
        <f t="shared" si="182"/>
        <v>5788.125</v>
      </c>
      <c r="BA67" s="4">
        <f t="shared" si="182"/>
        <v>5788.125</v>
      </c>
      <c r="BB67" s="4">
        <f t="shared" si="182"/>
        <v>5788.125</v>
      </c>
      <c r="BC67" s="4">
        <f t="shared" si="182"/>
        <v>5788.125</v>
      </c>
      <c r="BD67" s="4">
        <f t="shared" si="182"/>
        <v>5788.125</v>
      </c>
      <c r="BE67" s="4">
        <f t="shared" si="182"/>
        <v>5788.125</v>
      </c>
      <c r="BF67" s="4">
        <f t="shared" si="182"/>
        <v>5788.125</v>
      </c>
      <c r="BG67" s="4">
        <f t="shared" si="182"/>
        <v>5788.125</v>
      </c>
      <c r="BH67" s="4">
        <f t="shared" si="182"/>
        <v>5788.125</v>
      </c>
      <c r="BI67" s="4">
        <f t="shared" si="182"/>
        <v>5788.125</v>
      </c>
    </row>
    <row r="68" spans="1:61" ht="15.75" customHeight="1" x14ac:dyDescent="0.2">
      <c r="A68" s="3" t="s">
        <v>188</v>
      </c>
      <c r="B68" s="4">
        <f>55000/12</f>
        <v>4583.333333333333</v>
      </c>
      <c r="C68" s="4">
        <f t="shared" ref="C68:S68" si="183">55000/12</f>
        <v>4583.333333333333</v>
      </c>
      <c r="D68" s="4">
        <f t="shared" si="183"/>
        <v>4583.333333333333</v>
      </c>
      <c r="E68" s="4">
        <f t="shared" si="183"/>
        <v>4583.333333333333</v>
      </c>
      <c r="F68" s="4">
        <f t="shared" si="183"/>
        <v>4583.333333333333</v>
      </c>
      <c r="G68" s="4">
        <f t="shared" si="183"/>
        <v>4583.333333333333</v>
      </c>
      <c r="H68" s="4">
        <f t="shared" si="183"/>
        <v>4583.333333333333</v>
      </c>
      <c r="I68" s="4">
        <f t="shared" si="183"/>
        <v>4583.333333333333</v>
      </c>
      <c r="J68" s="4">
        <f t="shared" si="183"/>
        <v>4583.333333333333</v>
      </c>
      <c r="K68" s="4">
        <f t="shared" si="183"/>
        <v>4583.333333333333</v>
      </c>
      <c r="L68" s="4">
        <f t="shared" si="183"/>
        <v>4583.333333333333</v>
      </c>
      <c r="M68" s="4">
        <f t="shared" si="183"/>
        <v>4583.333333333333</v>
      </c>
      <c r="N68" s="4">
        <f t="shared" si="183"/>
        <v>4583.333333333333</v>
      </c>
      <c r="O68" s="4">
        <f t="shared" si="183"/>
        <v>4583.333333333333</v>
      </c>
      <c r="P68" s="4">
        <f t="shared" si="183"/>
        <v>4583.333333333333</v>
      </c>
      <c r="Q68" s="4">
        <f t="shared" si="183"/>
        <v>4583.333333333333</v>
      </c>
      <c r="R68" s="4">
        <f t="shared" si="183"/>
        <v>4583.333333333333</v>
      </c>
      <c r="S68" s="4">
        <f t="shared" si="183"/>
        <v>4583.333333333333</v>
      </c>
      <c r="T68" s="4">
        <f t="shared" ref="T68:Y68" si="184">55000/12</f>
        <v>4583.333333333333</v>
      </c>
      <c r="U68" s="4">
        <f t="shared" si="184"/>
        <v>4583.333333333333</v>
      </c>
      <c r="V68" s="4">
        <f t="shared" si="184"/>
        <v>4583.333333333333</v>
      </c>
      <c r="W68" s="4">
        <f t="shared" si="184"/>
        <v>4583.333333333333</v>
      </c>
      <c r="X68" s="4">
        <f t="shared" si="184"/>
        <v>4583.333333333333</v>
      </c>
      <c r="Y68" s="4">
        <f t="shared" si="184"/>
        <v>4583.333333333333</v>
      </c>
      <c r="Z68" s="4">
        <f t="shared" ref="Z68:AK68" si="185">$Y68*(1+$Z$11)</f>
        <v>4812.5</v>
      </c>
      <c r="AA68" s="4">
        <f t="shared" si="185"/>
        <v>4812.5</v>
      </c>
      <c r="AB68" s="4">
        <f t="shared" si="185"/>
        <v>4812.5</v>
      </c>
      <c r="AC68" s="4">
        <f t="shared" si="185"/>
        <v>4812.5</v>
      </c>
      <c r="AD68" s="4">
        <f t="shared" si="185"/>
        <v>4812.5</v>
      </c>
      <c r="AE68" s="4">
        <f t="shared" si="185"/>
        <v>4812.5</v>
      </c>
      <c r="AF68" s="4">
        <f t="shared" si="185"/>
        <v>4812.5</v>
      </c>
      <c r="AG68" s="4">
        <f t="shared" si="185"/>
        <v>4812.5</v>
      </c>
      <c r="AH68" s="4">
        <f t="shared" si="185"/>
        <v>4812.5</v>
      </c>
      <c r="AI68" s="4">
        <f t="shared" si="185"/>
        <v>4812.5</v>
      </c>
      <c r="AJ68" s="4">
        <f t="shared" si="185"/>
        <v>4812.5</v>
      </c>
      <c r="AK68" s="4">
        <f t="shared" si="185"/>
        <v>4812.5</v>
      </c>
      <c r="AL68" s="4">
        <f t="shared" ref="AL68:AW68" si="186">$AK68*(1+$AL$11)</f>
        <v>5053.125</v>
      </c>
      <c r="AM68" s="4">
        <f t="shared" si="186"/>
        <v>5053.125</v>
      </c>
      <c r="AN68" s="4">
        <f t="shared" si="186"/>
        <v>5053.125</v>
      </c>
      <c r="AO68" s="4">
        <f t="shared" si="186"/>
        <v>5053.125</v>
      </c>
      <c r="AP68" s="4">
        <f t="shared" si="186"/>
        <v>5053.125</v>
      </c>
      <c r="AQ68" s="4">
        <f t="shared" si="186"/>
        <v>5053.125</v>
      </c>
      <c r="AR68" s="4">
        <f t="shared" si="186"/>
        <v>5053.125</v>
      </c>
      <c r="AS68" s="4">
        <f t="shared" si="186"/>
        <v>5053.125</v>
      </c>
      <c r="AT68" s="4">
        <f t="shared" si="186"/>
        <v>5053.125</v>
      </c>
      <c r="AU68" s="4">
        <f t="shared" si="186"/>
        <v>5053.125</v>
      </c>
      <c r="AV68" s="4">
        <f t="shared" si="186"/>
        <v>5053.125</v>
      </c>
      <c r="AW68" s="4">
        <f t="shared" si="186"/>
        <v>5053.125</v>
      </c>
      <c r="AX68" s="4">
        <f t="shared" ref="AX68:BI68" si="187">$AW68*(1+$AX$11)</f>
        <v>5305.78125</v>
      </c>
      <c r="AY68" s="4">
        <f t="shared" si="187"/>
        <v>5305.78125</v>
      </c>
      <c r="AZ68" s="4">
        <f t="shared" si="187"/>
        <v>5305.78125</v>
      </c>
      <c r="BA68" s="4">
        <f t="shared" si="187"/>
        <v>5305.78125</v>
      </c>
      <c r="BB68" s="4">
        <f t="shared" si="187"/>
        <v>5305.78125</v>
      </c>
      <c r="BC68" s="4">
        <f t="shared" si="187"/>
        <v>5305.78125</v>
      </c>
      <c r="BD68" s="4">
        <f t="shared" si="187"/>
        <v>5305.78125</v>
      </c>
      <c r="BE68" s="4">
        <f t="shared" si="187"/>
        <v>5305.78125</v>
      </c>
      <c r="BF68" s="4">
        <f t="shared" si="187"/>
        <v>5305.78125</v>
      </c>
      <c r="BG68" s="4">
        <f t="shared" si="187"/>
        <v>5305.78125</v>
      </c>
      <c r="BH68" s="4">
        <f t="shared" si="187"/>
        <v>5305.78125</v>
      </c>
      <c r="BI68" s="4">
        <f t="shared" si="187"/>
        <v>5305.78125</v>
      </c>
    </row>
    <row r="69" spans="1:61" ht="15.75" customHeight="1" x14ac:dyDescent="0.2">
      <c r="A69" s="3" t="s">
        <v>189</v>
      </c>
      <c r="B69" s="4">
        <f t="shared" ref="B69:M69" si="188">32000/12</f>
        <v>2666.6666666666665</v>
      </c>
      <c r="C69" s="4">
        <f t="shared" si="188"/>
        <v>2666.6666666666665</v>
      </c>
      <c r="D69" s="4">
        <f t="shared" si="188"/>
        <v>2666.6666666666665</v>
      </c>
      <c r="E69" s="4">
        <f t="shared" si="188"/>
        <v>2666.6666666666665</v>
      </c>
      <c r="F69" s="4">
        <f t="shared" si="188"/>
        <v>2666.6666666666665</v>
      </c>
      <c r="G69" s="4">
        <f t="shared" si="188"/>
        <v>2666.6666666666665</v>
      </c>
      <c r="H69" s="4">
        <f t="shared" si="188"/>
        <v>2666.6666666666665</v>
      </c>
      <c r="I69" s="4">
        <f t="shared" si="188"/>
        <v>2666.6666666666665</v>
      </c>
      <c r="J69" s="4">
        <f t="shared" si="188"/>
        <v>2666.6666666666665</v>
      </c>
      <c r="K69" s="4">
        <f t="shared" si="188"/>
        <v>2666.6666666666665</v>
      </c>
      <c r="L69" s="4">
        <f t="shared" si="188"/>
        <v>2666.6666666666665</v>
      </c>
      <c r="M69" s="4">
        <f t="shared" si="188"/>
        <v>2666.6666666666665</v>
      </c>
      <c r="N69" s="4">
        <f t="shared" ref="N69:Y69" si="189">$M69*(1+$N$11)</f>
        <v>2800</v>
      </c>
      <c r="O69" s="4">
        <f t="shared" si="189"/>
        <v>2800</v>
      </c>
      <c r="P69" s="4">
        <f t="shared" si="189"/>
        <v>2800</v>
      </c>
      <c r="Q69" s="4">
        <f t="shared" si="189"/>
        <v>2800</v>
      </c>
      <c r="R69" s="4">
        <f t="shared" si="189"/>
        <v>2800</v>
      </c>
      <c r="S69" s="4">
        <f t="shared" si="189"/>
        <v>2800</v>
      </c>
      <c r="T69" s="4">
        <f t="shared" si="189"/>
        <v>2800</v>
      </c>
      <c r="U69" s="4">
        <f t="shared" si="189"/>
        <v>2800</v>
      </c>
      <c r="V69" s="4">
        <f t="shared" si="189"/>
        <v>2800</v>
      </c>
      <c r="W69" s="4">
        <f t="shared" si="189"/>
        <v>2800</v>
      </c>
      <c r="X69" s="4">
        <f t="shared" si="189"/>
        <v>2800</v>
      </c>
      <c r="Y69" s="4">
        <f t="shared" si="189"/>
        <v>2800</v>
      </c>
      <c r="Z69" s="4">
        <f t="shared" ref="Z69:AK69" si="190">$Y69*(1+$Z$11)</f>
        <v>2940</v>
      </c>
      <c r="AA69" s="4">
        <f t="shared" si="190"/>
        <v>2940</v>
      </c>
      <c r="AB69" s="4">
        <f t="shared" si="190"/>
        <v>2940</v>
      </c>
      <c r="AC69" s="4">
        <f t="shared" si="190"/>
        <v>2940</v>
      </c>
      <c r="AD69" s="4">
        <f t="shared" si="190"/>
        <v>2940</v>
      </c>
      <c r="AE69" s="4">
        <f t="shared" si="190"/>
        <v>2940</v>
      </c>
      <c r="AF69" s="4">
        <f t="shared" si="190"/>
        <v>2940</v>
      </c>
      <c r="AG69" s="4">
        <f t="shared" si="190"/>
        <v>2940</v>
      </c>
      <c r="AH69" s="4">
        <f t="shared" si="190"/>
        <v>2940</v>
      </c>
      <c r="AI69" s="4">
        <f t="shared" si="190"/>
        <v>2940</v>
      </c>
      <c r="AJ69" s="4">
        <f t="shared" si="190"/>
        <v>2940</v>
      </c>
      <c r="AK69" s="4">
        <f t="shared" si="190"/>
        <v>2940</v>
      </c>
      <c r="AL69" s="4">
        <f t="shared" ref="AL69:AW69" si="191">$AK69*(1+$AL$11)</f>
        <v>3087</v>
      </c>
      <c r="AM69" s="4">
        <f t="shared" si="191"/>
        <v>3087</v>
      </c>
      <c r="AN69" s="4">
        <f t="shared" si="191"/>
        <v>3087</v>
      </c>
      <c r="AO69" s="4">
        <f t="shared" si="191"/>
        <v>3087</v>
      </c>
      <c r="AP69" s="4">
        <f t="shared" si="191"/>
        <v>3087</v>
      </c>
      <c r="AQ69" s="4">
        <f t="shared" si="191"/>
        <v>3087</v>
      </c>
      <c r="AR69" s="4">
        <f t="shared" si="191"/>
        <v>3087</v>
      </c>
      <c r="AS69" s="4">
        <f t="shared" si="191"/>
        <v>3087</v>
      </c>
      <c r="AT69" s="4">
        <f t="shared" si="191"/>
        <v>3087</v>
      </c>
      <c r="AU69" s="4">
        <f t="shared" si="191"/>
        <v>3087</v>
      </c>
      <c r="AV69" s="4">
        <f t="shared" si="191"/>
        <v>3087</v>
      </c>
      <c r="AW69" s="4">
        <f t="shared" si="191"/>
        <v>3087</v>
      </c>
      <c r="AX69" s="4">
        <f t="shared" ref="AX69:BI69" si="192">$AW69*(1+$AX$11)</f>
        <v>3241.3500000000004</v>
      </c>
      <c r="AY69" s="4">
        <f t="shared" si="192"/>
        <v>3241.3500000000004</v>
      </c>
      <c r="AZ69" s="4">
        <f t="shared" si="192"/>
        <v>3241.3500000000004</v>
      </c>
      <c r="BA69" s="4">
        <f t="shared" si="192"/>
        <v>3241.3500000000004</v>
      </c>
      <c r="BB69" s="4">
        <f t="shared" si="192"/>
        <v>3241.3500000000004</v>
      </c>
      <c r="BC69" s="4">
        <f t="shared" si="192"/>
        <v>3241.3500000000004</v>
      </c>
      <c r="BD69" s="4">
        <f t="shared" si="192"/>
        <v>3241.3500000000004</v>
      </c>
      <c r="BE69" s="4">
        <f t="shared" si="192"/>
        <v>3241.3500000000004</v>
      </c>
      <c r="BF69" s="4">
        <f t="shared" si="192"/>
        <v>3241.3500000000004</v>
      </c>
      <c r="BG69" s="4">
        <f t="shared" si="192"/>
        <v>3241.3500000000004</v>
      </c>
      <c r="BH69" s="4">
        <f t="shared" si="192"/>
        <v>3241.3500000000004</v>
      </c>
      <c r="BI69" s="4">
        <f t="shared" si="192"/>
        <v>3241.3500000000004</v>
      </c>
    </row>
    <row r="70" spans="1:61" ht="15.75" customHeight="1" x14ac:dyDescent="0.2">
      <c r="A70" s="56" t="s">
        <v>82</v>
      </c>
      <c r="B70" s="57">
        <f t="shared" ref="B70:BI70" si="193">SUM(B13:B69)</f>
        <v>122583.33333333334</v>
      </c>
      <c r="C70" s="57">
        <f t="shared" si="193"/>
        <v>122583.33333333334</v>
      </c>
      <c r="D70" s="57">
        <f t="shared" si="193"/>
        <v>122583.33333333334</v>
      </c>
      <c r="E70" s="57">
        <f t="shared" si="193"/>
        <v>147250</v>
      </c>
      <c r="F70" s="57">
        <f t="shared" si="193"/>
        <v>147250</v>
      </c>
      <c r="G70" s="57">
        <f t="shared" si="193"/>
        <v>147250</v>
      </c>
      <c r="H70" s="57">
        <f t="shared" si="193"/>
        <v>157916.66666666669</v>
      </c>
      <c r="I70" s="57">
        <f t="shared" si="193"/>
        <v>157916.66666666669</v>
      </c>
      <c r="J70" s="57">
        <f t="shared" si="193"/>
        <v>157916.66666666669</v>
      </c>
      <c r="K70" s="57">
        <f t="shared" si="193"/>
        <v>172916.66666666672</v>
      </c>
      <c r="L70" s="57">
        <f t="shared" si="193"/>
        <v>172916.66666666672</v>
      </c>
      <c r="M70" s="57">
        <f t="shared" si="193"/>
        <v>172916.66666666672</v>
      </c>
      <c r="N70" s="57">
        <f t="shared" si="193"/>
        <v>223829.16666666669</v>
      </c>
      <c r="O70" s="57">
        <f t="shared" si="193"/>
        <v>223829.16666666669</v>
      </c>
      <c r="P70" s="57">
        <f t="shared" si="193"/>
        <v>223829.16666666669</v>
      </c>
      <c r="Q70" s="57">
        <f t="shared" si="193"/>
        <v>227162.50000000003</v>
      </c>
      <c r="R70" s="57">
        <f t="shared" si="193"/>
        <v>227162.50000000003</v>
      </c>
      <c r="S70" s="57">
        <f t="shared" si="193"/>
        <v>227162.50000000003</v>
      </c>
      <c r="T70" s="57">
        <f t="shared" si="193"/>
        <v>236829.16666666669</v>
      </c>
      <c r="U70" s="57">
        <f t="shared" si="193"/>
        <v>236829.16666666669</v>
      </c>
      <c r="V70" s="57">
        <f t="shared" si="193"/>
        <v>236829.16666666669</v>
      </c>
      <c r="W70" s="57">
        <f t="shared" si="193"/>
        <v>236829.16666666669</v>
      </c>
      <c r="X70" s="57">
        <f t="shared" si="193"/>
        <v>236829.16666666669</v>
      </c>
      <c r="Y70" s="57">
        <f t="shared" si="193"/>
        <v>236829.16666666669</v>
      </c>
      <c r="Z70" s="57">
        <f t="shared" si="193"/>
        <v>280637.29166666669</v>
      </c>
      <c r="AA70" s="57">
        <f t="shared" si="193"/>
        <v>280637.29166666669</v>
      </c>
      <c r="AB70" s="57">
        <f t="shared" si="193"/>
        <v>280637.29166666669</v>
      </c>
      <c r="AC70" s="57">
        <f t="shared" si="193"/>
        <v>280637.29166666669</v>
      </c>
      <c r="AD70" s="57">
        <f t="shared" si="193"/>
        <v>280637.29166666669</v>
      </c>
      <c r="AE70" s="57">
        <f t="shared" si="193"/>
        <v>280637.29166666669</v>
      </c>
      <c r="AF70" s="57">
        <f t="shared" si="193"/>
        <v>287199.79166666669</v>
      </c>
      <c r="AG70" s="57">
        <f t="shared" si="193"/>
        <v>287199.79166666669</v>
      </c>
      <c r="AH70" s="57">
        <f t="shared" si="193"/>
        <v>287199.79166666669</v>
      </c>
      <c r="AI70" s="57">
        <f t="shared" si="193"/>
        <v>287199.79166666669</v>
      </c>
      <c r="AJ70" s="57">
        <f t="shared" si="193"/>
        <v>287199.79166666669</v>
      </c>
      <c r="AK70" s="57">
        <f t="shared" si="193"/>
        <v>287199.79166666669</v>
      </c>
      <c r="AL70" s="57">
        <f t="shared" si="193"/>
        <v>315193.11458333337</v>
      </c>
      <c r="AM70" s="57">
        <f t="shared" si="193"/>
        <v>315193.11458333337</v>
      </c>
      <c r="AN70" s="57">
        <f t="shared" si="193"/>
        <v>315193.11458333337</v>
      </c>
      <c r="AO70" s="57">
        <f t="shared" si="193"/>
        <v>315193.11458333337</v>
      </c>
      <c r="AP70" s="57">
        <f t="shared" si="193"/>
        <v>315193.11458333337</v>
      </c>
      <c r="AQ70" s="57">
        <f t="shared" si="193"/>
        <v>315193.11458333337</v>
      </c>
      <c r="AR70" s="57">
        <f t="shared" si="193"/>
        <v>315359.26041666663</v>
      </c>
      <c r="AS70" s="57">
        <f t="shared" si="193"/>
        <v>315359.26041666663</v>
      </c>
      <c r="AT70" s="57">
        <f t="shared" si="193"/>
        <v>315359.26041666663</v>
      </c>
      <c r="AU70" s="57">
        <f t="shared" si="193"/>
        <v>315359.26041666663</v>
      </c>
      <c r="AV70" s="57">
        <f t="shared" si="193"/>
        <v>315359.26041666663</v>
      </c>
      <c r="AW70" s="57">
        <f t="shared" si="193"/>
        <v>315359.26041666663</v>
      </c>
      <c r="AX70" s="57">
        <f t="shared" si="193"/>
        <v>344259.39093750005</v>
      </c>
      <c r="AY70" s="57">
        <f t="shared" si="193"/>
        <v>344259.39093750005</v>
      </c>
      <c r="AZ70" s="57">
        <f t="shared" si="193"/>
        <v>344259.39093750005</v>
      </c>
      <c r="BA70" s="57">
        <f t="shared" si="193"/>
        <v>344259.39093750005</v>
      </c>
      <c r="BB70" s="57">
        <f t="shared" si="193"/>
        <v>344259.39093750005</v>
      </c>
      <c r="BC70" s="57">
        <f t="shared" si="193"/>
        <v>344259.39093750005</v>
      </c>
      <c r="BD70" s="57">
        <f t="shared" si="193"/>
        <v>344259.39093750005</v>
      </c>
      <c r="BE70" s="57">
        <f t="shared" si="193"/>
        <v>344259.39093750005</v>
      </c>
      <c r="BF70" s="57">
        <f t="shared" si="193"/>
        <v>344259.39093750005</v>
      </c>
      <c r="BG70" s="57">
        <f t="shared" si="193"/>
        <v>344259.39093750005</v>
      </c>
      <c r="BH70" s="57">
        <f t="shared" si="193"/>
        <v>344259.39093750005</v>
      </c>
      <c r="BI70" s="57">
        <f t="shared" si="193"/>
        <v>344259.39093750005</v>
      </c>
    </row>
    <row r="71" spans="1:6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t="15.75" customHeight="1" x14ac:dyDescent="0.2">
      <c r="A72" s="1" t="s">
        <v>40</v>
      </c>
      <c r="B72" s="6" t="str">
        <f t="shared" ref="B72:BI72" si="194">B12</f>
        <v>Month 1</v>
      </c>
      <c r="C72" s="6" t="str">
        <f t="shared" si="194"/>
        <v>Month 2</v>
      </c>
      <c r="D72" s="6" t="str">
        <f t="shared" si="194"/>
        <v>Month 3</v>
      </c>
      <c r="E72" s="6" t="str">
        <f t="shared" si="194"/>
        <v>Month 4</v>
      </c>
      <c r="F72" s="6" t="str">
        <f t="shared" si="194"/>
        <v>Month 5</v>
      </c>
      <c r="G72" s="6" t="str">
        <f t="shared" si="194"/>
        <v>Month 6</v>
      </c>
      <c r="H72" s="6" t="str">
        <f t="shared" si="194"/>
        <v>Month 7</v>
      </c>
      <c r="I72" s="6" t="str">
        <f t="shared" si="194"/>
        <v>Month 8</v>
      </c>
      <c r="J72" s="6" t="str">
        <f t="shared" si="194"/>
        <v>Month 9</v>
      </c>
      <c r="K72" s="6" t="str">
        <f t="shared" si="194"/>
        <v>Month 10</v>
      </c>
      <c r="L72" s="6" t="str">
        <f t="shared" si="194"/>
        <v>Month 11</v>
      </c>
      <c r="M72" s="6" t="str">
        <f t="shared" si="194"/>
        <v>Month 12</v>
      </c>
      <c r="N72" s="6" t="str">
        <f t="shared" si="194"/>
        <v>Month 13</v>
      </c>
      <c r="O72" s="6" t="str">
        <f t="shared" si="194"/>
        <v>Month 14</v>
      </c>
      <c r="P72" s="6" t="str">
        <f t="shared" si="194"/>
        <v>Month 15</v>
      </c>
      <c r="Q72" s="6" t="str">
        <f t="shared" si="194"/>
        <v>Month 16</v>
      </c>
      <c r="R72" s="6" t="str">
        <f t="shared" si="194"/>
        <v>Month 17</v>
      </c>
      <c r="S72" s="6" t="str">
        <f t="shared" si="194"/>
        <v>Month 18</v>
      </c>
      <c r="T72" s="6" t="str">
        <f t="shared" si="194"/>
        <v>Month 19</v>
      </c>
      <c r="U72" s="6" t="str">
        <f t="shared" si="194"/>
        <v>Month 20</v>
      </c>
      <c r="V72" s="6" t="str">
        <f t="shared" si="194"/>
        <v>Month 21</v>
      </c>
      <c r="W72" s="6" t="str">
        <f t="shared" si="194"/>
        <v>Month 22</v>
      </c>
      <c r="X72" s="6" t="str">
        <f t="shared" si="194"/>
        <v>Month 23</v>
      </c>
      <c r="Y72" s="6" t="str">
        <f t="shared" si="194"/>
        <v>Month 24</v>
      </c>
      <c r="Z72" s="6" t="str">
        <f t="shared" si="194"/>
        <v>Month 25</v>
      </c>
      <c r="AA72" s="6" t="str">
        <f t="shared" si="194"/>
        <v>Month 26</v>
      </c>
      <c r="AB72" s="6" t="str">
        <f t="shared" si="194"/>
        <v>Month 27</v>
      </c>
      <c r="AC72" s="6" t="str">
        <f t="shared" si="194"/>
        <v>Month 28</v>
      </c>
      <c r="AD72" s="6" t="str">
        <f t="shared" si="194"/>
        <v>Month 29</v>
      </c>
      <c r="AE72" s="6" t="str">
        <f t="shared" si="194"/>
        <v>Month 30</v>
      </c>
      <c r="AF72" s="6" t="str">
        <f t="shared" si="194"/>
        <v>Month 31</v>
      </c>
      <c r="AG72" s="6" t="str">
        <f t="shared" si="194"/>
        <v>Month 32</v>
      </c>
      <c r="AH72" s="6" t="str">
        <f t="shared" si="194"/>
        <v>Month 33</v>
      </c>
      <c r="AI72" s="6" t="str">
        <f t="shared" si="194"/>
        <v>Month 34</v>
      </c>
      <c r="AJ72" s="6" t="str">
        <f t="shared" si="194"/>
        <v>Month 35</v>
      </c>
      <c r="AK72" s="6" t="str">
        <f t="shared" si="194"/>
        <v>Month 36</v>
      </c>
      <c r="AL72" s="6" t="str">
        <f t="shared" si="194"/>
        <v>Month 37</v>
      </c>
      <c r="AM72" s="6" t="str">
        <f t="shared" si="194"/>
        <v>Month 38</v>
      </c>
      <c r="AN72" s="6" t="str">
        <f t="shared" si="194"/>
        <v>Month 39</v>
      </c>
      <c r="AO72" s="6" t="str">
        <f t="shared" si="194"/>
        <v>Month 40</v>
      </c>
      <c r="AP72" s="6" t="str">
        <f t="shared" si="194"/>
        <v>Month 41</v>
      </c>
      <c r="AQ72" s="6" t="str">
        <f t="shared" si="194"/>
        <v>Month 42</v>
      </c>
      <c r="AR72" s="6" t="str">
        <f t="shared" si="194"/>
        <v>Month 43</v>
      </c>
      <c r="AS72" s="6" t="str">
        <f t="shared" si="194"/>
        <v>Month 44</v>
      </c>
      <c r="AT72" s="6" t="str">
        <f t="shared" si="194"/>
        <v>Month 45</v>
      </c>
      <c r="AU72" s="6" t="str">
        <f t="shared" si="194"/>
        <v>Month 46</v>
      </c>
      <c r="AV72" s="6" t="str">
        <f t="shared" si="194"/>
        <v>Month 47</v>
      </c>
      <c r="AW72" s="6" t="str">
        <f t="shared" si="194"/>
        <v>Month 48</v>
      </c>
      <c r="AX72" s="6" t="str">
        <f t="shared" si="194"/>
        <v>Month 49</v>
      </c>
      <c r="AY72" s="6" t="str">
        <f t="shared" si="194"/>
        <v>Month 50</v>
      </c>
      <c r="AZ72" s="6" t="str">
        <f t="shared" si="194"/>
        <v>Month 51</v>
      </c>
      <c r="BA72" s="6" t="str">
        <f t="shared" si="194"/>
        <v>Month 52</v>
      </c>
      <c r="BB72" s="6" t="str">
        <f t="shared" si="194"/>
        <v>Month 53</v>
      </c>
      <c r="BC72" s="6" t="str">
        <f t="shared" si="194"/>
        <v>Month 54</v>
      </c>
      <c r="BD72" s="6" t="str">
        <f t="shared" si="194"/>
        <v>Month 55</v>
      </c>
      <c r="BE72" s="6" t="str">
        <f t="shared" si="194"/>
        <v>Month 56</v>
      </c>
      <c r="BF72" s="6" t="str">
        <f t="shared" si="194"/>
        <v>Month 57</v>
      </c>
      <c r="BG72" s="6" t="str">
        <f t="shared" si="194"/>
        <v>Month 58</v>
      </c>
      <c r="BH72" s="6" t="str">
        <f t="shared" si="194"/>
        <v>Month 59</v>
      </c>
      <c r="BI72" s="6" t="str">
        <f t="shared" si="194"/>
        <v>Month 60</v>
      </c>
    </row>
    <row r="73" spans="1:61" ht="15.75" customHeight="1" x14ac:dyDescent="0.2">
      <c r="A73" s="3" t="s">
        <v>155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f t="shared" ref="AK73:AK77" si="195">SUM(Z13:AK13)*20%</f>
        <v>33880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f t="shared" ref="AW73:AW77" si="196">SUM(AL13:AW13)*20%</f>
        <v>37268.000000000022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f t="shared" ref="BI73:BI77" si="197">SUM(AX13:BI13)*20%</f>
        <v>40994.800000000025</v>
      </c>
    </row>
    <row r="74" spans="1:61" ht="15.75" customHeight="1" x14ac:dyDescent="0.2">
      <c r="A74" s="3" t="s">
        <v>156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f t="shared" si="195"/>
        <v>29040.000000000007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f t="shared" si="196"/>
        <v>31944.000000000007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f t="shared" si="197"/>
        <v>35138.400000000009</v>
      </c>
    </row>
    <row r="75" spans="1:61" ht="15.75" customHeight="1" x14ac:dyDescent="0.2">
      <c r="A75" s="3" t="s">
        <v>157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f t="shared" si="195"/>
        <v>29040.000000000007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f t="shared" si="196"/>
        <v>31944.000000000007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f t="shared" si="197"/>
        <v>35138.400000000009</v>
      </c>
    </row>
    <row r="76" spans="1:61" ht="15.75" customHeight="1" x14ac:dyDescent="0.2">
      <c r="A76" s="3" t="s">
        <v>158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f t="shared" si="195"/>
        <v>29040.000000000007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f t="shared" si="196"/>
        <v>31944.000000000007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f t="shared" si="197"/>
        <v>35138.400000000009</v>
      </c>
    </row>
    <row r="77" spans="1:61" ht="15.75" customHeight="1" x14ac:dyDescent="0.2">
      <c r="A77" s="3" t="s">
        <v>159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f t="shared" si="195"/>
        <v>29040.000000000007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f t="shared" si="196"/>
        <v>31944.000000000007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f t="shared" si="197"/>
        <v>35138.400000000009</v>
      </c>
    </row>
    <row r="78" spans="1:61" ht="15.75" customHeight="1" x14ac:dyDescent="0.2">
      <c r="A78" s="3" t="s">
        <v>160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</row>
    <row r="79" spans="1:61" ht="15.75" customHeight="1" x14ac:dyDescent="0.2">
      <c r="A79" s="3" t="s">
        <v>160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</row>
    <row r="80" spans="1:61" ht="15.75" customHeight="1" x14ac:dyDescent="0.2">
      <c r="A80" s="3" t="s">
        <v>160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</row>
    <row r="81" spans="1:61" ht="15.75" customHeight="1" x14ac:dyDescent="0.2">
      <c r="A81" s="3" t="s">
        <v>160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</row>
    <row r="82" spans="1:61" ht="15.75" customHeight="1" x14ac:dyDescent="0.2">
      <c r="A82" s="3" t="s">
        <v>160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</row>
    <row r="83" spans="1:61" ht="15.75" customHeight="1" x14ac:dyDescent="0.2">
      <c r="A83" s="3" t="s">
        <v>160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</row>
    <row r="84" spans="1:61" ht="15.75" customHeight="1" x14ac:dyDescent="0.2">
      <c r="A84" s="3" t="s">
        <v>161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</row>
    <row r="85" spans="1:61" ht="15.75" customHeight="1" x14ac:dyDescent="0.2">
      <c r="A85" s="3" t="s">
        <v>162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</row>
    <row r="86" spans="1:61" ht="15.75" customHeight="1" x14ac:dyDescent="0.2">
      <c r="A86" s="3" t="s">
        <v>162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</row>
    <row r="87" spans="1:61" ht="15.75" customHeight="1" x14ac:dyDescent="0.2">
      <c r="A87" s="3" t="s">
        <v>162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</row>
    <row r="88" spans="1:61" ht="15.75" customHeight="1" x14ac:dyDescent="0.2">
      <c r="A88" s="3" t="s">
        <v>162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</row>
    <row r="89" spans="1:61" ht="15.75" customHeight="1" x14ac:dyDescent="0.2">
      <c r="A89" s="3" t="s">
        <v>162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</row>
    <row r="90" spans="1:61" ht="15.75" customHeight="1" x14ac:dyDescent="0.2">
      <c r="A90" s="3" t="s">
        <v>162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</row>
    <row r="91" spans="1:61" ht="15.75" customHeight="1" x14ac:dyDescent="0.2">
      <c r="A91" s="3" t="s">
        <v>162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</row>
    <row r="92" spans="1:61" ht="15.75" customHeight="1" x14ac:dyDescent="0.2">
      <c r="A92" s="3" t="s">
        <v>162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</row>
    <row r="93" spans="1:61" ht="15.75" customHeight="1" x14ac:dyDescent="0.2">
      <c r="A93" s="3" t="s">
        <v>162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</row>
    <row r="94" spans="1:61" ht="15.75" customHeight="1" x14ac:dyDescent="0.2">
      <c r="A94" s="3" t="s">
        <v>163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</row>
    <row r="95" spans="1:61" ht="15.75" customHeight="1" x14ac:dyDescent="0.2">
      <c r="A95" s="3" t="s">
        <v>163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</row>
    <row r="96" spans="1:61" ht="15.75" customHeight="1" x14ac:dyDescent="0.2">
      <c r="A96" s="3" t="s">
        <v>163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</row>
    <row r="97" spans="1:61" ht="15.75" customHeight="1" x14ac:dyDescent="0.2">
      <c r="A97" s="3" t="s">
        <v>164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</row>
    <row r="98" spans="1:61" ht="15.75" customHeight="1" x14ac:dyDescent="0.2">
      <c r="A98" s="3" t="s">
        <v>165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</row>
    <row r="99" spans="1:61" ht="15.75" customHeight="1" x14ac:dyDescent="0.2">
      <c r="A99" s="3" t="s">
        <v>166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</row>
    <row r="100" spans="1:61" ht="15.75" customHeight="1" x14ac:dyDescent="0.2">
      <c r="A100" s="3" t="s">
        <v>166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</row>
    <row r="101" spans="1:61" ht="15.75" customHeight="1" x14ac:dyDescent="0.2">
      <c r="A101" s="3" t="s">
        <v>166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</row>
    <row r="102" spans="1:61" ht="15.75" customHeight="1" x14ac:dyDescent="0.2">
      <c r="A102" s="49" t="s">
        <v>167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</row>
    <row r="103" spans="1:61" ht="15.75" customHeight="1" x14ac:dyDescent="0.2">
      <c r="A103" s="3" t="s">
        <v>168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</row>
    <row r="104" spans="1:61" ht="15.75" customHeight="1" x14ac:dyDescent="0.2">
      <c r="A104" s="3" t="s">
        <v>168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</row>
    <row r="105" spans="1:61" ht="15.75" customHeight="1" x14ac:dyDescent="0.2">
      <c r="A105" s="3" t="s">
        <v>168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</row>
    <row r="106" spans="1:61" ht="15.75" customHeight="1" x14ac:dyDescent="0.2">
      <c r="A106" s="3" t="s">
        <v>168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</row>
    <row r="107" spans="1:61" ht="15.75" customHeight="1" x14ac:dyDescent="0.2">
      <c r="A107" s="3" t="s">
        <v>169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/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/>
    </row>
    <row r="108" spans="1:61" ht="15.75" customHeight="1" x14ac:dyDescent="0.2">
      <c r="A108" s="3" t="s">
        <v>170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/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/>
    </row>
    <row r="109" spans="1:61" ht="15.75" customHeight="1" x14ac:dyDescent="0.2">
      <c r="A109" s="3" t="s">
        <v>171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/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/>
    </row>
    <row r="110" spans="1:61" ht="15.75" customHeight="1" x14ac:dyDescent="0.2">
      <c r="A110" s="3" t="s">
        <v>173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f t="shared" ref="AK110:AK129" si="198">SUM(Z50:AK50)*10%</f>
        <v>5250.0000000000009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f>SUM(AL50:AW50)*10%</f>
        <v>6006.25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f>SUM(AX50:BI50)*10%</f>
        <v>6825.0000000000018</v>
      </c>
    </row>
    <row r="111" spans="1:61" ht="15.75" customHeight="1" x14ac:dyDescent="0.2">
      <c r="A111" s="3" t="s">
        <v>173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f t="shared" si="198"/>
        <v>5512.5000000000009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f t="shared" ref="AW111:AW129" si="199">SUM(AL51:AW51)*10%</f>
        <v>5394.0625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f t="shared" ref="BI111:BI129" si="200">SUM(AX51:BI51)*10%</f>
        <v>5250.0000000000009</v>
      </c>
    </row>
    <row r="112" spans="1:61" ht="15.75" customHeight="1" x14ac:dyDescent="0.2">
      <c r="A112" s="3" t="s">
        <v>173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f t="shared" si="198"/>
        <v>4200.0000000000009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f t="shared" si="199"/>
        <v>4410.0000000000009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f t="shared" si="200"/>
        <v>4630.5000000000009</v>
      </c>
    </row>
    <row r="113" spans="1:61" ht="15.75" customHeight="1" x14ac:dyDescent="0.2">
      <c r="A113" s="3" t="s">
        <v>173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f t="shared" si="198"/>
        <v>4200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f t="shared" si="199"/>
        <v>4410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f t="shared" si="200"/>
        <v>4630.5</v>
      </c>
    </row>
    <row r="114" spans="1:61" ht="15.75" customHeight="1" x14ac:dyDescent="0.2">
      <c r="A114" s="3" t="s">
        <v>174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f t="shared" si="198"/>
        <v>3858.75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f t="shared" si="199"/>
        <v>4051.6875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f t="shared" si="200"/>
        <v>4254.2718750000004</v>
      </c>
    </row>
    <row r="115" spans="1:61" ht="15.75" customHeight="1" x14ac:dyDescent="0.2">
      <c r="A115" s="3" t="s">
        <v>175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f t="shared" si="198"/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f t="shared" si="199"/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f t="shared" si="200"/>
        <v>0</v>
      </c>
    </row>
    <row r="116" spans="1:61" ht="15.75" customHeight="1" x14ac:dyDescent="0.2">
      <c r="A116" s="65" t="s">
        <v>176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f t="shared" si="198"/>
        <v>13020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f t="shared" si="199"/>
        <v>13671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f t="shared" si="200"/>
        <v>14354.550000000001</v>
      </c>
    </row>
    <row r="117" spans="1:61" ht="15.75" customHeight="1" x14ac:dyDescent="0.2">
      <c r="A117" s="3" t="s">
        <v>177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f t="shared" si="198"/>
        <v>9240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f t="shared" si="199"/>
        <v>9702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f t="shared" si="200"/>
        <v>10187.1</v>
      </c>
    </row>
    <row r="118" spans="1:61" ht="15.75" customHeight="1" x14ac:dyDescent="0.2">
      <c r="A118" s="3" t="s">
        <v>178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f t="shared" si="198"/>
        <v>6300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f t="shared" si="199"/>
        <v>6615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f t="shared" si="200"/>
        <v>6945.75</v>
      </c>
    </row>
    <row r="119" spans="1:61" ht="15.75" customHeight="1" x14ac:dyDescent="0.2">
      <c r="A119" s="3" t="s">
        <v>179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f t="shared" si="198"/>
        <v>5512.5000000000009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f t="shared" si="199"/>
        <v>5788.1250000000009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f t="shared" si="200"/>
        <v>6077.5312500000009</v>
      </c>
    </row>
    <row r="120" spans="1:61" ht="15.75" customHeight="1" x14ac:dyDescent="0.2">
      <c r="A120" s="3" t="s">
        <v>180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f t="shared" si="198"/>
        <v>3748.5000000000009</v>
      </c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>
        <f t="shared" si="199"/>
        <v>3935.9250000000011</v>
      </c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>
        <f t="shared" si="200"/>
        <v>4132.7212500000014</v>
      </c>
    </row>
    <row r="121" spans="1:61" ht="15.75" customHeight="1" x14ac:dyDescent="0.2">
      <c r="A121" s="3" t="s">
        <v>181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f t="shared" si="198"/>
        <v>6615</v>
      </c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>
        <f t="shared" si="199"/>
        <v>6945.75</v>
      </c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>
        <f t="shared" si="200"/>
        <v>7293.0375000000004</v>
      </c>
    </row>
    <row r="122" spans="1:61" ht="15.75" customHeight="1" x14ac:dyDescent="0.2">
      <c r="A122" s="3" t="s">
        <v>182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f t="shared" si="198"/>
        <v>3675</v>
      </c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>
        <f t="shared" si="199"/>
        <v>3858.75</v>
      </c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>
        <f t="shared" si="200"/>
        <v>4051.6875</v>
      </c>
    </row>
    <row r="123" spans="1:61" ht="15.75" customHeight="1" x14ac:dyDescent="0.2">
      <c r="A123" s="3" t="s">
        <v>183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f t="shared" si="198"/>
        <v>3675</v>
      </c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>
        <f t="shared" si="199"/>
        <v>3858.75</v>
      </c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>
        <f t="shared" si="200"/>
        <v>4051.6875</v>
      </c>
    </row>
    <row r="124" spans="1:61" ht="15.75" customHeight="1" x14ac:dyDescent="0.2">
      <c r="A124" s="3" t="s">
        <v>184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f t="shared" si="198"/>
        <v>4740.7500000000009</v>
      </c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>
        <f t="shared" si="199"/>
        <v>4977.7875000000013</v>
      </c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>
        <f t="shared" si="200"/>
        <v>5226.6768750000019</v>
      </c>
    </row>
    <row r="125" spans="1:61" ht="15.75" customHeight="1" x14ac:dyDescent="0.2">
      <c r="A125" s="3" t="s">
        <v>185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f t="shared" si="198"/>
        <v>3675</v>
      </c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>
        <f t="shared" si="199"/>
        <v>3858.75</v>
      </c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>
        <f t="shared" si="200"/>
        <v>4051.6875</v>
      </c>
    </row>
    <row r="126" spans="1:61" ht="15.75" customHeight="1" x14ac:dyDescent="0.2">
      <c r="A126" s="3" t="s">
        <v>186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f t="shared" si="198"/>
        <v>3969</v>
      </c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>
        <f t="shared" si="199"/>
        <v>4167.45</v>
      </c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>
        <f t="shared" si="200"/>
        <v>4375.8225000000011</v>
      </c>
    </row>
    <row r="127" spans="1:61" ht="15.75" customHeight="1" x14ac:dyDescent="0.2">
      <c r="A127" s="3" t="s">
        <v>187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f t="shared" si="198"/>
        <v>6300</v>
      </c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>
        <f t="shared" si="199"/>
        <v>6615</v>
      </c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>
        <f t="shared" si="200"/>
        <v>6945.75</v>
      </c>
    </row>
    <row r="128" spans="1:61" ht="15.75" customHeight="1" x14ac:dyDescent="0.2">
      <c r="A128" s="3" t="s">
        <v>188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>
        <f t="shared" si="198"/>
        <v>5775</v>
      </c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>
        <f t="shared" si="199"/>
        <v>6063.75</v>
      </c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>
        <f t="shared" si="200"/>
        <v>6366.9375</v>
      </c>
    </row>
    <row r="129" spans="1:62" ht="15.75" customHeight="1" x14ac:dyDescent="0.2">
      <c r="A129" s="3" t="s">
        <v>189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>
        <f t="shared" si="198"/>
        <v>3528</v>
      </c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>
        <f t="shared" si="199"/>
        <v>3704.4</v>
      </c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>
        <f t="shared" si="200"/>
        <v>3889.62</v>
      </c>
    </row>
    <row r="130" spans="1:62" ht="15.75" customHeight="1" thickBot="1" x14ac:dyDescent="0.25">
      <c r="A130" s="56" t="s">
        <v>82</v>
      </c>
      <c r="B130" s="58">
        <f t="shared" ref="B130:AJ130" si="201">SUM(B73:B119)</f>
        <v>0</v>
      </c>
      <c r="C130" s="58">
        <f t="shared" si="201"/>
        <v>0</v>
      </c>
      <c r="D130" s="58">
        <f t="shared" si="201"/>
        <v>0</v>
      </c>
      <c r="E130" s="58">
        <f t="shared" si="201"/>
        <v>0</v>
      </c>
      <c r="F130" s="58">
        <f t="shared" si="201"/>
        <v>0</v>
      </c>
      <c r="G130" s="58">
        <f t="shared" si="201"/>
        <v>0</v>
      </c>
      <c r="H130" s="58">
        <f t="shared" si="201"/>
        <v>0</v>
      </c>
      <c r="I130" s="58">
        <f t="shared" si="201"/>
        <v>0</v>
      </c>
      <c r="J130" s="58">
        <f t="shared" si="201"/>
        <v>0</v>
      </c>
      <c r="K130" s="58">
        <f t="shared" si="201"/>
        <v>0</v>
      </c>
      <c r="L130" s="58">
        <f t="shared" si="201"/>
        <v>0</v>
      </c>
      <c r="M130" s="58">
        <f t="shared" si="201"/>
        <v>0</v>
      </c>
      <c r="N130" s="58">
        <f t="shared" si="201"/>
        <v>0</v>
      </c>
      <c r="O130" s="58">
        <f t="shared" si="201"/>
        <v>0</v>
      </c>
      <c r="P130" s="58">
        <f t="shared" si="201"/>
        <v>0</v>
      </c>
      <c r="Q130" s="58">
        <f t="shared" si="201"/>
        <v>0</v>
      </c>
      <c r="R130" s="58">
        <f t="shared" si="201"/>
        <v>0</v>
      </c>
      <c r="S130" s="58">
        <f t="shared" si="201"/>
        <v>0</v>
      </c>
      <c r="T130" s="58">
        <f t="shared" si="201"/>
        <v>0</v>
      </c>
      <c r="U130" s="58">
        <f t="shared" si="201"/>
        <v>0</v>
      </c>
      <c r="V130" s="58">
        <f t="shared" si="201"/>
        <v>0</v>
      </c>
      <c r="W130" s="58">
        <f t="shared" si="201"/>
        <v>0</v>
      </c>
      <c r="X130" s="58">
        <f t="shared" si="201"/>
        <v>0</v>
      </c>
      <c r="Y130" s="58">
        <f t="shared" si="201"/>
        <v>0</v>
      </c>
      <c r="Z130" s="58">
        <f t="shared" si="201"/>
        <v>0</v>
      </c>
      <c r="AA130" s="58">
        <f t="shared" si="201"/>
        <v>0</v>
      </c>
      <c r="AB130" s="58">
        <f t="shared" si="201"/>
        <v>0</v>
      </c>
      <c r="AC130" s="58">
        <f t="shared" si="201"/>
        <v>0</v>
      </c>
      <c r="AD130" s="58">
        <f t="shared" si="201"/>
        <v>0</v>
      </c>
      <c r="AE130" s="58">
        <f t="shared" si="201"/>
        <v>0</v>
      </c>
      <c r="AF130" s="58">
        <f t="shared" si="201"/>
        <v>0</v>
      </c>
      <c r="AG130" s="58">
        <f t="shared" si="201"/>
        <v>0</v>
      </c>
      <c r="AH130" s="58">
        <f t="shared" si="201"/>
        <v>0</v>
      </c>
      <c r="AI130" s="58">
        <f t="shared" si="201"/>
        <v>0</v>
      </c>
      <c r="AJ130" s="58">
        <f t="shared" si="201"/>
        <v>0</v>
      </c>
      <c r="AK130" s="58">
        <f>SUM(AK73:AK122)</f>
        <v>221172.25000000003</v>
      </c>
      <c r="AL130" s="58">
        <f t="shared" ref="AL130:BI130" si="202">SUM(AL73:AL119)</f>
        <v>0</v>
      </c>
      <c r="AM130" s="58">
        <f t="shared" si="202"/>
        <v>0</v>
      </c>
      <c r="AN130" s="58">
        <f t="shared" si="202"/>
        <v>0</v>
      </c>
      <c r="AO130" s="58">
        <f t="shared" si="202"/>
        <v>0</v>
      </c>
      <c r="AP130" s="58">
        <f t="shared" si="202"/>
        <v>0</v>
      </c>
      <c r="AQ130" s="58">
        <f t="shared" si="202"/>
        <v>0</v>
      </c>
      <c r="AR130" s="58">
        <f t="shared" si="202"/>
        <v>0</v>
      </c>
      <c r="AS130" s="58">
        <f t="shared" si="202"/>
        <v>0</v>
      </c>
      <c r="AT130" s="58">
        <f t="shared" si="202"/>
        <v>0</v>
      </c>
      <c r="AU130" s="58">
        <f t="shared" si="202"/>
        <v>0</v>
      </c>
      <c r="AV130" s="58">
        <f t="shared" si="202"/>
        <v>0</v>
      </c>
      <c r="AW130" s="58">
        <f t="shared" si="202"/>
        <v>225092.12500000003</v>
      </c>
      <c r="AX130" s="58">
        <f t="shared" si="202"/>
        <v>0</v>
      </c>
      <c r="AY130" s="58">
        <f t="shared" si="202"/>
        <v>0</v>
      </c>
      <c r="AZ130" s="58">
        <f t="shared" si="202"/>
        <v>0</v>
      </c>
      <c r="BA130" s="58">
        <f t="shared" si="202"/>
        <v>0</v>
      </c>
      <c r="BB130" s="58">
        <f t="shared" si="202"/>
        <v>0</v>
      </c>
      <c r="BC130" s="58">
        <f t="shared" si="202"/>
        <v>0</v>
      </c>
      <c r="BD130" s="58">
        <f t="shared" si="202"/>
        <v>0</v>
      </c>
      <c r="BE130" s="58">
        <f t="shared" si="202"/>
        <v>0</v>
      </c>
      <c r="BF130" s="58">
        <f t="shared" si="202"/>
        <v>0</v>
      </c>
      <c r="BG130" s="58">
        <f t="shared" si="202"/>
        <v>0</v>
      </c>
      <c r="BH130" s="58">
        <f t="shared" si="202"/>
        <v>0</v>
      </c>
      <c r="BI130" s="58">
        <f t="shared" si="202"/>
        <v>244703.60312500008</v>
      </c>
    </row>
    <row r="131" spans="1:62" ht="15.75" customHeight="1" thickTop="1" x14ac:dyDescent="0.2"/>
    <row r="132" spans="1:62" ht="15.75" customHeight="1" x14ac:dyDescent="0.2">
      <c r="A132" s="1" t="s">
        <v>91</v>
      </c>
      <c r="B132" s="6" t="str">
        <f t="shared" ref="B132:AG132" si="203">B12</f>
        <v>Month 1</v>
      </c>
      <c r="C132" s="6" t="str">
        <f t="shared" si="203"/>
        <v>Month 2</v>
      </c>
      <c r="D132" s="6" t="str">
        <f t="shared" si="203"/>
        <v>Month 3</v>
      </c>
      <c r="E132" s="6" t="str">
        <f t="shared" si="203"/>
        <v>Month 4</v>
      </c>
      <c r="F132" s="6" t="str">
        <f t="shared" si="203"/>
        <v>Month 5</v>
      </c>
      <c r="G132" s="6" t="str">
        <f t="shared" si="203"/>
        <v>Month 6</v>
      </c>
      <c r="H132" s="6" t="str">
        <f t="shared" si="203"/>
        <v>Month 7</v>
      </c>
      <c r="I132" s="6" t="str">
        <f t="shared" si="203"/>
        <v>Month 8</v>
      </c>
      <c r="J132" s="6" t="str">
        <f t="shared" si="203"/>
        <v>Month 9</v>
      </c>
      <c r="K132" s="6" t="str">
        <f t="shared" si="203"/>
        <v>Month 10</v>
      </c>
      <c r="L132" s="6" t="str">
        <f t="shared" si="203"/>
        <v>Month 11</v>
      </c>
      <c r="M132" s="6" t="str">
        <f t="shared" si="203"/>
        <v>Month 12</v>
      </c>
      <c r="N132" s="6" t="str">
        <f t="shared" si="203"/>
        <v>Month 13</v>
      </c>
      <c r="O132" s="6" t="str">
        <f t="shared" si="203"/>
        <v>Month 14</v>
      </c>
      <c r="P132" s="6" t="str">
        <f t="shared" si="203"/>
        <v>Month 15</v>
      </c>
      <c r="Q132" s="6" t="str">
        <f t="shared" si="203"/>
        <v>Month 16</v>
      </c>
      <c r="R132" s="6" t="str">
        <f t="shared" si="203"/>
        <v>Month 17</v>
      </c>
      <c r="S132" s="6" t="str">
        <f t="shared" si="203"/>
        <v>Month 18</v>
      </c>
      <c r="T132" s="6" t="str">
        <f t="shared" si="203"/>
        <v>Month 19</v>
      </c>
      <c r="U132" s="6" t="str">
        <f t="shared" si="203"/>
        <v>Month 20</v>
      </c>
      <c r="V132" s="6" t="str">
        <f t="shared" si="203"/>
        <v>Month 21</v>
      </c>
      <c r="W132" s="6" t="str">
        <f t="shared" si="203"/>
        <v>Month 22</v>
      </c>
      <c r="X132" s="6" t="str">
        <f t="shared" si="203"/>
        <v>Month 23</v>
      </c>
      <c r="Y132" s="6" t="str">
        <f t="shared" si="203"/>
        <v>Month 24</v>
      </c>
      <c r="Z132" s="6" t="str">
        <f t="shared" si="203"/>
        <v>Month 25</v>
      </c>
      <c r="AA132" s="6" t="str">
        <f t="shared" si="203"/>
        <v>Month 26</v>
      </c>
      <c r="AB132" s="6" t="str">
        <f t="shared" si="203"/>
        <v>Month 27</v>
      </c>
      <c r="AC132" s="6" t="str">
        <f t="shared" si="203"/>
        <v>Month 28</v>
      </c>
      <c r="AD132" s="6" t="str">
        <f t="shared" si="203"/>
        <v>Month 29</v>
      </c>
      <c r="AE132" s="6" t="str">
        <f t="shared" si="203"/>
        <v>Month 30</v>
      </c>
      <c r="AF132" s="6" t="str">
        <f t="shared" si="203"/>
        <v>Month 31</v>
      </c>
      <c r="AG132" s="6" t="str">
        <f t="shared" si="203"/>
        <v>Month 32</v>
      </c>
      <c r="AH132" s="6" t="str">
        <f t="shared" ref="AH132:BI132" si="204">AH12</f>
        <v>Month 33</v>
      </c>
      <c r="AI132" s="6" t="str">
        <f t="shared" si="204"/>
        <v>Month 34</v>
      </c>
      <c r="AJ132" s="6" t="str">
        <f t="shared" si="204"/>
        <v>Month 35</v>
      </c>
      <c r="AK132" s="6" t="str">
        <f t="shared" si="204"/>
        <v>Month 36</v>
      </c>
      <c r="AL132" s="6" t="str">
        <f t="shared" si="204"/>
        <v>Month 37</v>
      </c>
      <c r="AM132" s="6" t="str">
        <f t="shared" si="204"/>
        <v>Month 38</v>
      </c>
      <c r="AN132" s="6" t="str">
        <f t="shared" si="204"/>
        <v>Month 39</v>
      </c>
      <c r="AO132" s="6" t="str">
        <f t="shared" si="204"/>
        <v>Month 40</v>
      </c>
      <c r="AP132" s="6" t="str">
        <f t="shared" si="204"/>
        <v>Month 41</v>
      </c>
      <c r="AQ132" s="6" t="str">
        <f t="shared" si="204"/>
        <v>Month 42</v>
      </c>
      <c r="AR132" s="6" t="str">
        <f t="shared" si="204"/>
        <v>Month 43</v>
      </c>
      <c r="AS132" s="6" t="str">
        <f t="shared" si="204"/>
        <v>Month 44</v>
      </c>
      <c r="AT132" s="6" t="str">
        <f t="shared" si="204"/>
        <v>Month 45</v>
      </c>
      <c r="AU132" s="6" t="str">
        <f t="shared" si="204"/>
        <v>Month 46</v>
      </c>
      <c r="AV132" s="6" t="str">
        <f t="shared" si="204"/>
        <v>Month 47</v>
      </c>
      <c r="AW132" s="6" t="str">
        <f t="shared" si="204"/>
        <v>Month 48</v>
      </c>
      <c r="AX132" s="6" t="str">
        <f t="shared" si="204"/>
        <v>Month 49</v>
      </c>
      <c r="AY132" s="6" t="str">
        <f t="shared" si="204"/>
        <v>Month 50</v>
      </c>
      <c r="AZ132" s="6" t="str">
        <f t="shared" si="204"/>
        <v>Month 51</v>
      </c>
      <c r="BA132" s="6" t="str">
        <f t="shared" si="204"/>
        <v>Month 52</v>
      </c>
      <c r="BB132" s="6" t="str">
        <f t="shared" si="204"/>
        <v>Month 53</v>
      </c>
      <c r="BC132" s="6" t="str">
        <f t="shared" si="204"/>
        <v>Month 54</v>
      </c>
      <c r="BD132" s="6" t="str">
        <f t="shared" si="204"/>
        <v>Month 55</v>
      </c>
      <c r="BE132" s="6" t="str">
        <f t="shared" si="204"/>
        <v>Month 56</v>
      </c>
      <c r="BF132" s="6" t="str">
        <f t="shared" si="204"/>
        <v>Month 57</v>
      </c>
      <c r="BG132" s="6" t="str">
        <f t="shared" si="204"/>
        <v>Month 58</v>
      </c>
      <c r="BH132" s="6" t="str">
        <f t="shared" si="204"/>
        <v>Month 59</v>
      </c>
      <c r="BI132" s="6" t="str">
        <f t="shared" si="204"/>
        <v>Month 60</v>
      </c>
    </row>
    <row r="133" spans="1:62" ht="15.75" customHeight="1" x14ac:dyDescent="0.2">
      <c r="A133" s="3" t="s">
        <v>155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</row>
    <row r="134" spans="1:62" ht="15.75" customHeight="1" x14ac:dyDescent="0.2">
      <c r="A134" s="3" t="s">
        <v>156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</row>
    <row r="135" spans="1:62" ht="15.75" customHeight="1" x14ac:dyDescent="0.2">
      <c r="A135" s="3" t="s">
        <v>157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</row>
    <row r="136" spans="1:62" ht="15.75" customHeight="1" x14ac:dyDescent="0.2">
      <c r="A136" s="3" t="s">
        <v>158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</row>
    <row r="137" spans="1:62" ht="15.75" customHeight="1" x14ac:dyDescent="0.2">
      <c r="A137" s="3" t="s">
        <v>159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</row>
    <row r="138" spans="1:62" ht="15.75" customHeight="1" x14ac:dyDescent="0.2">
      <c r="A138" s="3" t="s">
        <v>160</v>
      </c>
      <c r="B138" s="7">
        <f>(SUM('Revenue Metrics'!B$47)*10%)</f>
        <v>4218.2294058449997</v>
      </c>
      <c r="C138" s="7">
        <f>(SUM('Revenue Metrics'!C$47)*10%)</f>
        <v>4218.2294058449997</v>
      </c>
      <c r="D138" s="7">
        <f>(SUM('Revenue Metrics'!D$47)*10%)</f>
        <v>4218.2294058449997</v>
      </c>
      <c r="E138" s="7">
        <f>(SUM('Revenue Metrics'!E$47)*10%)</f>
        <v>4218.2294058449997</v>
      </c>
      <c r="F138" s="7">
        <f>(SUM('Revenue Metrics'!F$47)*10%)</f>
        <v>4218.2294058449997</v>
      </c>
      <c r="G138" s="7">
        <f>(SUM('Revenue Metrics'!G$47)*10%)</f>
        <v>4218.2294058449997</v>
      </c>
      <c r="H138" s="7">
        <f>(SUM('Revenue Metrics'!H$47)*10%)*55%</f>
        <v>2320.0261732147501</v>
      </c>
      <c r="I138" s="7">
        <f>(SUM('Revenue Metrics'!I$47)*10%)*55%</f>
        <v>2320.0261732147501</v>
      </c>
      <c r="J138" s="7">
        <f>(SUM('Revenue Metrics'!J$47)*10%)*55%</f>
        <v>2320.0261732147501</v>
      </c>
      <c r="K138" s="7">
        <f>(SUM('Revenue Metrics'!K$47)*10%)*55%</f>
        <v>2320.0261732147501</v>
      </c>
      <c r="L138" s="7">
        <f>(SUM('Revenue Metrics'!L$47)*10%)*55%</f>
        <v>2320.0261732147501</v>
      </c>
      <c r="M138" s="7">
        <f>(SUM('Revenue Metrics'!M$47)*10%)*55%</f>
        <v>2320.0261732147501</v>
      </c>
      <c r="N138" s="7">
        <f>(SUM('Revenue Metrics'!N$47)*10%)/3</f>
        <v>1635.6302083333333</v>
      </c>
      <c r="O138" s="7">
        <f>(SUM('Revenue Metrics'!O$47)*10%)/3</f>
        <v>1635.6302083333333</v>
      </c>
      <c r="P138" s="7">
        <f>(SUM('Revenue Metrics'!P$47)*10%)/3</f>
        <v>1635.6302083333333</v>
      </c>
      <c r="Q138" s="7">
        <f>(SUM('Revenue Metrics'!Q$47)*10%)/3</f>
        <v>1635.6302083333333</v>
      </c>
      <c r="R138" s="7">
        <f>(SUM('Revenue Metrics'!R$47)*10%)/3</f>
        <v>1635.6302083333333</v>
      </c>
      <c r="S138" s="7">
        <f>(SUM('Revenue Metrics'!S$47)*10%)/3</f>
        <v>1635.6302083333333</v>
      </c>
      <c r="T138" s="7">
        <f>(SUM('Revenue Metrics'!T$47)*10%)/3</f>
        <v>1635.6302083333333</v>
      </c>
      <c r="U138" s="7">
        <f>(SUM('Revenue Metrics'!U$47)*10%)/3</f>
        <v>1635.6302083333333</v>
      </c>
      <c r="V138" s="7">
        <f>(SUM('Revenue Metrics'!V$47)*10%)/3</f>
        <v>1635.6302083333333</v>
      </c>
      <c r="W138" s="7">
        <f>(SUM('Revenue Metrics'!W$47)*10%)/3</f>
        <v>1635.6302083333333</v>
      </c>
      <c r="X138" s="7">
        <f>(SUM('Revenue Metrics'!X$47)*10%)/3</f>
        <v>1635.6302083333333</v>
      </c>
      <c r="Y138" s="7">
        <f>(SUM('Revenue Metrics'!Y$47)*10%)/3</f>
        <v>1635.6302083333333</v>
      </c>
      <c r="Z138" s="7">
        <f>(SUM('Revenue Metrics'!Z$47)*10%)/4</f>
        <v>2660.629658203125</v>
      </c>
      <c r="AA138" s="7">
        <f>(SUM('Revenue Metrics'!AA$47)*10%)/4</f>
        <v>2660.629658203125</v>
      </c>
      <c r="AB138" s="7">
        <f>(SUM('Revenue Metrics'!AB$47)*10%)/4</f>
        <v>2660.629658203125</v>
      </c>
      <c r="AC138" s="7">
        <f>(SUM('Revenue Metrics'!AC$47)*10%)/4</f>
        <v>2660.629658203125</v>
      </c>
      <c r="AD138" s="7">
        <f>(SUM('Revenue Metrics'!AD$47)*10%)/4</f>
        <v>2660.629658203125</v>
      </c>
      <c r="AE138" s="7">
        <f>(SUM('Revenue Metrics'!AE$47)*10%)/4</f>
        <v>2660.629658203125</v>
      </c>
      <c r="AF138" s="7">
        <f>(SUM('Revenue Metrics'!AF$47)*10%)/4</f>
        <v>2660.629658203125</v>
      </c>
      <c r="AG138" s="7">
        <f>(SUM('Revenue Metrics'!AG$47)*10%)/4</f>
        <v>2660.629658203125</v>
      </c>
      <c r="AH138" s="7">
        <f>(SUM('Revenue Metrics'!AH$47)*10%)/4</f>
        <v>2660.629658203125</v>
      </c>
      <c r="AI138" s="7">
        <f>(SUM('Revenue Metrics'!AI$47)*10%)/4</f>
        <v>2660.629658203125</v>
      </c>
      <c r="AJ138" s="7">
        <f>(SUM('Revenue Metrics'!AJ$47)*10%)/4</f>
        <v>2660.629658203125</v>
      </c>
      <c r="AK138" s="7">
        <f>(SUM('Revenue Metrics'!AK$47)*10%)/4</f>
        <v>2660.629658203125</v>
      </c>
      <c r="AL138" s="7">
        <f>(SUM('Revenue Metrics'!AL$47)*10%)/5</f>
        <v>3939.4983259570313</v>
      </c>
      <c r="AM138" s="7">
        <f>(SUM('Revenue Metrics'!AM$47)*10%)/5</f>
        <v>3939.4983259570313</v>
      </c>
      <c r="AN138" s="7">
        <f>(SUM('Revenue Metrics'!AN$47)*10%)/5</f>
        <v>3939.4983259570313</v>
      </c>
      <c r="AO138" s="7">
        <f>(SUM('Revenue Metrics'!AO$47)*10%)/5</f>
        <v>3939.4983259570313</v>
      </c>
      <c r="AP138" s="7">
        <f>(SUM('Revenue Metrics'!AP$47)*10%)/5</f>
        <v>3939.4983259570313</v>
      </c>
      <c r="AQ138" s="7">
        <f>(SUM('Revenue Metrics'!AQ$47)*10%)/5</f>
        <v>3939.4983259570313</v>
      </c>
      <c r="AR138" s="7">
        <f>(SUM('Revenue Metrics'!AR$47)*10%)/5</f>
        <v>3939.4983259570313</v>
      </c>
      <c r="AS138" s="7">
        <f>(SUM('Revenue Metrics'!AS$47)*10%)/5</f>
        <v>3939.4983259570313</v>
      </c>
      <c r="AT138" s="7">
        <f>(SUM('Revenue Metrics'!AT$47)*10%)/5</f>
        <v>3939.4983259570313</v>
      </c>
      <c r="AU138" s="7">
        <f>(SUM('Revenue Metrics'!AU$47)*10%)/5</f>
        <v>3939.4983259570313</v>
      </c>
      <c r="AV138" s="7">
        <f>(SUM('Revenue Metrics'!AV$47)*10%)/5</f>
        <v>3939.4983259570313</v>
      </c>
      <c r="AW138" s="7">
        <f>(SUM('Revenue Metrics'!AW$47)*10%)/5</f>
        <v>3939.4983259570313</v>
      </c>
      <c r="AX138" s="7">
        <f>(SUM('Revenue Metrics'!AX$47)*10%)/6</f>
        <v>4929.2018799305415</v>
      </c>
      <c r="AY138" s="7">
        <f>(SUM('Revenue Metrics'!AY$47)*10%)/6</f>
        <v>4929.2018799305415</v>
      </c>
      <c r="AZ138" s="7">
        <f>(SUM('Revenue Metrics'!AZ$47)*10%)/6</f>
        <v>4929.2018799305415</v>
      </c>
      <c r="BA138" s="7">
        <f>(SUM('Revenue Metrics'!BA$47)*10%)/6</f>
        <v>4929.2018799305415</v>
      </c>
      <c r="BB138" s="7">
        <f>(SUM('Revenue Metrics'!BB$47)*10%)/6</f>
        <v>4929.2018799305415</v>
      </c>
      <c r="BC138" s="7">
        <f>(SUM('Revenue Metrics'!BC$47)*10%)/6</f>
        <v>4929.2018799305415</v>
      </c>
      <c r="BD138" s="7">
        <f>(SUM('Revenue Metrics'!BD$47)*10%)/6</f>
        <v>4929.2018799305415</v>
      </c>
      <c r="BE138" s="7">
        <f>(SUM('Revenue Metrics'!BE$47)*10%)/6</f>
        <v>4929.2018799305415</v>
      </c>
      <c r="BF138" s="7">
        <f>(SUM('Revenue Metrics'!BF$47)*10%)/6</f>
        <v>4929.2018799305415</v>
      </c>
      <c r="BG138" s="7">
        <f>(SUM('Revenue Metrics'!BG$47)*10%)/6</f>
        <v>4929.2018799305415</v>
      </c>
      <c r="BH138" s="7">
        <f>(SUM('Revenue Metrics'!BH$47)*10%)/6</f>
        <v>4929.2018799305415</v>
      </c>
      <c r="BI138" s="7">
        <f>(SUM('Revenue Metrics'!BI$47)*10%)/6</f>
        <v>4929.2018799305415</v>
      </c>
    </row>
    <row r="139" spans="1:62" ht="15.75" customHeight="1" x14ac:dyDescent="0.2">
      <c r="A139" s="3" t="s">
        <v>160</v>
      </c>
      <c r="B139" s="7"/>
      <c r="C139" s="7"/>
      <c r="D139" s="7"/>
      <c r="E139" s="7"/>
      <c r="F139" s="7"/>
      <c r="G139" s="7"/>
      <c r="H139" s="7">
        <f>(SUM('Revenue Metrics'!H$47)*10%)*45%</f>
        <v>1898.2032326302499</v>
      </c>
      <c r="I139" s="7">
        <f>(SUM('Revenue Metrics'!I$47)*10%)*45%</f>
        <v>1898.2032326302499</v>
      </c>
      <c r="J139" s="7">
        <f>(SUM('Revenue Metrics'!J$47)*10%)*45%</f>
        <v>1898.2032326302499</v>
      </c>
      <c r="K139" s="7">
        <f>(SUM('Revenue Metrics'!K$47)*10%)*45%</f>
        <v>1898.2032326302499</v>
      </c>
      <c r="L139" s="7">
        <f>(SUM('Revenue Metrics'!L$47)*10%)*45%</f>
        <v>1898.2032326302499</v>
      </c>
      <c r="M139" s="7">
        <f>(SUM('Revenue Metrics'!M$47)*10%)*45%</f>
        <v>1898.2032326302499</v>
      </c>
      <c r="N139" s="7">
        <f>(SUM('Revenue Metrics'!N$47)*10%)/3</f>
        <v>1635.6302083333333</v>
      </c>
      <c r="O139" s="7">
        <f>(SUM('Revenue Metrics'!O$47)*10%)/3</f>
        <v>1635.6302083333333</v>
      </c>
      <c r="P139" s="7">
        <f>(SUM('Revenue Metrics'!P$47)*10%)/3</f>
        <v>1635.6302083333333</v>
      </c>
      <c r="Q139" s="7">
        <f>(SUM('Revenue Metrics'!Q$47)*10%)/3</f>
        <v>1635.6302083333333</v>
      </c>
      <c r="R139" s="7">
        <f>(SUM('Revenue Metrics'!R$47)*10%)/3</f>
        <v>1635.6302083333333</v>
      </c>
      <c r="S139" s="7">
        <f>(SUM('Revenue Metrics'!S$47)*10%)/3</f>
        <v>1635.6302083333333</v>
      </c>
      <c r="T139" s="7">
        <f>(SUM('Revenue Metrics'!T$47)*10%)/3</f>
        <v>1635.6302083333333</v>
      </c>
      <c r="U139" s="7">
        <f>(SUM('Revenue Metrics'!U$47)*10%)/3</f>
        <v>1635.6302083333333</v>
      </c>
      <c r="V139" s="7">
        <f>(SUM('Revenue Metrics'!V$47)*10%)/3</f>
        <v>1635.6302083333333</v>
      </c>
      <c r="W139" s="7">
        <f>(SUM('Revenue Metrics'!W$47)*10%)/3</f>
        <v>1635.6302083333333</v>
      </c>
      <c r="X139" s="7">
        <f>(SUM('Revenue Metrics'!X$47)*10%)/3</f>
        <v>1635.6302083333333</v>
      </c>
      <c r="Y139" s="7">
        <f>(SUM('Revenue Metrics'!Y$47)*10%)/3</f>
        <v>1635.6302083333333</v>
      </c>
      <c r="Z139" s="7">
        <f>(SUM('Revenue Metrics'!Z$47)*10%)/4</f>
        <v>2660.629658203125</v>
      </c>
      <c r="AA139" s="7">
        <f>(SUM('Revenue Metrics'!AA$47)*10%)/4</f>
        <v>2660.629658203125</v>
      </c>
      <c r="AB139" s="7">
        <f>(SUM('Revenue Metrics'!AB$47)*10%)/4</f>
        <v>2660.629658203125</v>
      </c>
      <c r="AC139" s="7">
        <f>(SUM('Revenue Metrics'!AC$47)*10%)/4</f>
        <v>2660.629658203125</v>
      </c>
      <c r="AD139" s="7">
        <f>(SUM('Revenue Metrics'!AD$47)*10%)/4</f>
        <v>2660.629658203125</v>
      </c>
      <c r="AE139" s="7">
        <f>(SUM('Revenue Metrics'!AE$47)*10%)/4</f>
        <v>2660.629658203125</v>
      </c>
      <c r="AF139" s="7">
        <f>(SUM('Revenue Metrics'!AF$47)*10%)/4</f>
        <v>2660.629658203125</v>
      </c>
      <c r="AG139" s="7">
        <f>(SUM('Revenue Metrics'!AG$47)*10%)/4</f>
        <v>2660.629658203125</v>
      </c>
      <c r="AH139" s="7">
        <f>(SUM('Revenue Metrics'!AH$47)*10%)/4</f>
        <v>2660.629658203125</v>
      </c>
      <c r="AI139" s="7">
        <f>(SUM('Revenue Metrics'!AI$47)*10%)/4</f>
        <v>2660.629658203125</v>
      </c>
      <c r="AJ139" s="7">
        <f>(SUM('Revenue Metrics'!AJ$47)*10%)/4</f>
        <v>2660.629658203125</v>
      </c>
      <c r="AK139" s="7">
        <f>(SUM('Revenue Metrics'!AK$47)*10%)/4</f>
        <v>2660.629658203125</v>
      </c>
      <c r="AL139" s="7">
        <f>(SUM('Revenue Metrics'!AL$47)*10%)/5</f>
        <v>3939.4983259570313</v>
      </c>
      <c r="AM139" s="7">
        <f>(SUM('Revenue Metrics'!AM$47)*10%)/5</f>
        <v>3939.4983259570313</v>
      </c>
      <c r="AN139" s="7">
        <f>(SUM('Revenue Metrics'!AN$47)*10%)/5</f>
        <v>3939.4983259570313</v>
      </c>
      <c r="AO139" s="7">
        <f>(SUM('Revenue Metrics'!AO$47)*10%)/5</f>
        <v>3939.4983259570313</v>
      </c>
      <c r="AP139" s="7">
        <f>(SUM('Revenue Metrics'!AP$47)*10%)/5</f>
        <v>3939.4983259570313</v>
      </c>
      <c r="AQ139" s="7">
        <f>(SUM('Revenue Metrics'!AQ$47)*10%)/5</f>
        <v>3939.4983259570313</v>
      </c>
      <c r="AR139" s="7">
        <f>(SUM('Revenue Metrics'!AR$47)*10%)/5</f>
        <v>3939.4983259570313</v>
      </c>
      <c r="AS139" s="7">
        <f>(SUM('Revenue Metrics'!AS$47)*10%)/5</f>
        <v>3939.4983259570313</v>
      </c>
      <c r="AT139" s="7">
        <f>(SUM('Revenue Metrics'!AT$47)*10%)/5</f>
        <v>3939.4983259570313</v>
      </c>
      <c r="AU139" s="7">
        <f>(SUM('Revenue Metrics'!AU$47)*10%)/5</f>
        <v>3939.4983259570313</v>
      </c>
      <c r="AV139" s="7">
        <f>(SUM('Revenue Metrics'!AV$47)*10%)/5</f>
        <v>3939.4983259570313</v>
      </c>
      <c r="AW139" s="7">
        <f>(SUM('Revenue Metrics'!AW$47)*10%)/5</f>
        <v>3939.4983259570313</v>
      </c>
      <c r="AX139" s="7">
        <f>(SUM('Revenue Metrics'!AX$47)*10%)/6</f>
        <v>4929.2018799305415</v>
      </c>
      <c r="AY139" s="7">
        <f>(SUM('Revenue Metrics'!AY$47)*10%)/6</f>
        <v>4929.2018799305415</v>
      </c>
      <c r="AZ139" s="7">
        <f>(SUM('Revenue Metrics'!AZ$47)*10%)/6</f>
        <v>4929.2018799305415</v>
      </c>
      <c r="BA139" s="7">
        <f>(SUM('Revenue Metrics'!BA$47)*10%)/6</f>
        <v>4929.2018799305415</v>
      </c>
      <c r="BB139" s="7">
        <f>(SUM('Revenue Metrics'!BB$47)*10%)/6</f>
        <v>4929.2018799305415</v>
      </c>
      <c r="BC139" s="7">
        <f>(SUM('Revenue Metrics'!BC$47)*10%)/6</f>
        <v>4929.2018799305415</v>
      </c>
      <c r="BD139" s="7">
        <f>(SUM('Revenue Metrics'!BD$47)*10%)/6</f>
        <v>4929.2018799305415</v>
      </c>
      <c r="BE139" s="7">
        <f>(SUM('Revenue Metrics'!BE$47)*10%)/6</f>
        <v>4929.2018799305415</v>
      </c>
      <c r="BF139" s="7">
        <f>(SUM('Revenue Metrics'!BF$47)*10%)/6</f>
        <v>4929.2018799305415</v>
      </c>
      <c r="BG139" s="7">
        <f>(SUM('Revenue Metrics'!BG$47)*10%)/6</f>
        <v>4929.2018799305415</v>
      </c>
      <c r="BH139" s="7">
        <f>(SUM('Revenue Metrics'!BH$47)*10%)/6</f>
        <v>4929.2018799305415</v>
      </c>
      <c r="BI139" s="7">
        <f>(SUM('Revenue Metrics'!BI$47)*10%)/6</f>
        <v>4929.2018799305415</v>
      </c>
    </row>
    <row r="140" spans="1:62" ht="15.75" customHeight="1" x14ac:dyDescent="0.2">
      <c r="A140" s="3" t="s">
        <v>160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7">
        <f>(SUM('Revenue Metrics'!N$47)*10%)/3</f>
        <v>1635.6302083333333</v>
      </c>
      <c r="O140" s="7">
        <f>(SUM('Revenue Metrics'!O$47)*10%)/3</f>
        <v>1635.6302083333333</v>
      </c>
      <c r="P140" s="7">
        <f>(SUM('Revenue Metrics'!P$47)*10%)/3</f>
        <v>1635.6302083333333</v>
      </c>
      <c r="Q140" s="7">
        <f>(SUM('Revenue Metrics'!Q$47)*10%)/3</f>
        <v>1635.6302083333333</v>
      </c>
      <c r="R140" s="7">
        <f>(SUM('Revenue Metrics'!R$47)*10%)/3</f>
        <v>1635.6302083333333</v>
      </c>
      <c r="S140" s="7">
        <f>(SUM('Revenue Metrics'!S$47)*10%)/3</f>
        <v>1635.6302083333333</v>
      </c>
      <c r="T140" s="7">
        <f>(SUM('Revenue Metrics'!T$47)*10%)/3</f>
        <v>1635.6302083333333</v>
      </c>
      <c r="U140" s="7">
        <f>(SUM('Revenue Metrics'!U$47)*10%)/3</f>
        <v>1635.6302083333333</v>
      </c>
      <c r="V140" s="7">
        <f>(SUM('Revenue Metrics'!V$47)*10%)/3</f>
        <v>1635.6302083333333</v>
      </c>
      <c r="W140" s="7">
        <f>(SUM('Revenue Metrics'!W$47)*10%)/3</f>
        <v>1635.6302083333333</v>
      </c>
      <c r="X140" s="7">
        <f>(SUM('Revenue Metrics'!X$47)*10%)/3</f>
        <v>1635.6302083333333</v>
      </c>
      <c r="Y140" s="7">
        <f>(SUM('Revenue Metrics'!Y$47)*10%)/3</f>
        <v>1635.6302083333333</v>
      </c>
      <c r="Z140" s="7">
        <f>(SUM('Revenue Metrics'!Z$47)*10%)/4</f>
        <v>2660.629658203125</v>
      </c>
      <c r="AA140" s="7">
        <f>(SUM('Revenue Metrics'!AA$47)*10%)/4</f>
        <v>2660.629658203125</v>
      </c>
      <c r="AB140" s="7">
        <f>(SUM('Revenue Metrics'!AB$47)*10%)/4</f>
        <v>2660.629658203125</v>
      </c>
      <c r="AC140" s="7">
        <f>(SUM('Revenue Metrics'!AC$47)*10%)/4</f>
        <v>2660.629658203125</v>
      </c>
      <c r="AD140" s="7">
        <f>(SUM('Revenue Metrics'!AD$47)*10%)/4</f>
        <v>2660.629658203125</v>
      </c>
      <c r="AE140" s="7">
        <f>(SUM('Revenue Metrics'!AE$47)*10%)/4</f>
        <v>2660.629658203125</v>
      </c>
      <c r="AF140" s="7">
        <f>(SUM('Revenue Metrics'!AF$47)*10%)/4</f>
        <v>2660.629658203125</v>
      </c>
      <c r="AG140" s="7">
        <f>(SUM('Revenue Metrics'!AG$47)*10%)/4</f>
        <v>2660.629658203125</v>
      </c>
      <c r="AH140" s="7">
        <f>(SUM('Revenue Metrics'!AH$47)*10%)/4</f>
        <v>2660.629658203125</v>
      </c>
      <c r="AI140" s="7">
        <f>(SUM('Revenue Metrics'!AI$47)*10%)/4</f>
        <v>2660.629658203125</v>
      </c>
      <c r="AJ140" s="7">
        <f>(SUM('Revenue Metrics'!AJ$47)*10%)/4</f>
        <v>2660.629658203125</v>
      </c>
      <c r="AK140" s="7">
        <f>(SUM('Revenue Metrics'!AK$47)*10%)/4</f>
        <v>2660.629658203125</v>
      </c>
      <c r="AL140" s="7">
        <f>(SUM('Revenue Metrics'!AL$47)*10%)/5</f>
        <v>3939.4983259570313</v>
      </c>
      <c r="AM140" s="7">
        <f>(SUM('Revenue Metrics'!AM$47)*10%)/5</f>
        <v>3939.4983259570313</v>
      </c>
      <c r="AN140" s="7">
        <f>(SUM('Revenue Metrics'!AN$47)*10%)/5</f>
        <v>3939.4983259570313</v>
      </c>
      <c r="AO140" s="7">
        <f>(SUM('Revenue Metrics'!AO$47)*10%)/5</f>
        <v>3939.4983259570313</v>
      </c>
      <c r="AP140" s="7">
        <f>(SUM('Revenue Metrics'!AP$47)*10%)/5</f>
        <v>3939.4983259570313</v>
      </c>
      <c r="AQ140" s="7">
        <f>(SUM('Revenue Metrics'!AQ$47)*10%)/5</f>
        <v>3939.4983259570313</v>
      </c>
      <c r="AR140" s="7">
        <f>(SUM('Revenue Metrics'!AR$47)*10%)/5</f>
        <v>3939.4983259570313</v>
      </c>
      <c r="AS140" s="7">
        <f>(SUM('Revenue Metrics'!AS$47)*10%)/5</f>
        <v>3939.4983259570313</v>
      </c>
      <c r="AT140" s="7">
        <f>(SUM('Revenue Metrics'!AT$47)*10%)/5</f>
        <v>3939.4983259570313</v>
      </c>
      <c r="AU140" s="7">
        <f>(SUM('Revenue Metrics'!AU$47)*10%)/5</f>
        <v>3939.4983259570313</v>
      </c>
      <c r="AV140" s="7">
        <f>(SUM('Revenue Metrics'!AV$47)*10%)/5</f>
        <v>3939.4983259570313</v>
      </c>
      <c r="AW140" s="7">
        <f>(SUM('Revenue Metrics'!AW$47)*10%)/5</f>
        <v>3939.4983259570313</v>
      </c>
      <c r="AX140" s="7">
        <f>(SUM('Revenue Metrics'!AX$47)*10%)/6</f>
        <v>4929.2018799305415</v>
      </c>
      <c r="AY140" s="7">
        <f>(SUM('Revenue Metrics'!AY$47)*10%)/6</f>
        <v>4929.2018799305415</v>
      </c>
      <c r="AZ140" s="7">
        <f>(SUM('Revenue Metrics'!AZ$47)*10%)/6</f>
        <v>4929.2018799305415</v>
      </c>
      <c r="BA140" s="7">
        <f>(SUM('Revenue Metrics'!BA$47)*10%)/6</f>
        <v>4929.2018799305415</v>
      </c>
      <c r="BB140" s="7">
        <f>(SUM('Revenue Metrics'!BB$47)*10%)/6</f>
        <v>4929.2018799305415</v>
      </c>
      <c r="BC140" s="7">
        <f>(SUM('Revenue Metrics'!BC$47)*10%)/6</f>
        <v>4929.2018799305415</v>
      </c>
      <c r="BD140" s="7">
        <f>(SUM('Revenue Metrics'!BD$47)*10%)/6</f>
        <v>4929.2018799305415</v>
      </c>
      <c r="BE140" s="7">
        <f>(SUM('Revenue Metrics'!BE$47)*10%)/6</f>
        <v>4929.2018799305415</v>
      </c>
      <c r="BF140" s="7">
        <f>(SUM('Revenue Metrics'!BF$47)*10%)/6</f>
        <v>4929.2018799305415</v>
      </c>
      <c r="BG140" s="7">
        <f>(SUM('Revenue Metrics'!BG$47)*10%)/6</f>
        <v>4929.2018799305415</v>
      </c>
      <c r="BH140" s="7">
        <f>(SUM('Revenue Metrics'!BH$47)*10%)/6</f>
        <v>4929.2018799305415</v>
      </c>
      <c r="BI140" s="7">
        <f>(SUM('Revenue Metrics'!BI$47)*10%)/6</f>
        <v>4929.2018799305415</v>
      </c>
    </row>
    <row r="141" spans="1:62" ht="15.75" customHeight="1" x14ac:dyDescent="0.2">
      <c r="A141" s="3" t="s">
        <v>160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7">
        <f>(SUM('Revenue Metrics'!Z$47)*10%)/4</f>
        <v>2660.629658203125</v>
      </c>
      <c r="AA141" s="7">
        <f>(SUM('Revenue Metrics'!AA$47)*10%)/4</f>
        <v>2660.629658203125</v>
      </c>
      <c r="AB141" s="7">
        <f>(SUM('Revenue Metrics'!AB$47)*10%)/4</f>
        <v>2660.629658203125</v>
      </c>
      <c r="AC141" s="7">
        <f>(SUM('Revenue Metrics'!AC$47)*10%)/4</f>
        <v>2660.629658203125</v>
      </c>
      <c r="AD141" s="7">
        <f>(SUM('Revenue Metrics'!AD$47)*10%)/4</f>
        <v>2660.629658203125</v>
      </c>
      <c r="AE141" s="7">
        <f>(SUM('Revenue Metrics'!AE$47)*10%)/4</f>
        <v>2660.629658203125</v>
      </c>
      <c r="AF141" s="7">
        <f>(SUM('Revenue Metrics'!AF$47)*10%)/4</f>
        <v>2660.629658203125</v>
      </c>
      <c r="AG141" s="7">
        <f>(SUM('Revenue Metrics'!AG$47)*10%)/4</f>
        <v>2660.629658203125</v>
      </c>
      <c r="AH141" s="7">
        <f>(SUM('Revenue Metrics'!AH$47)*10%)/4</f>
        <v>2660.629658203125</v>
      </c>
      <c r="AI141" s="7">
        <f>(SUM('Revenue Metrics'!AI$47)*10%)/4</f>
        <v>2660.629658203125</v>
      </c>
      <c r="AJ141" s="7">
        <f>(SUM('Revenue Metrics'!AJ$47)*10%)/4</f>
        <v>2660.629658203125</v>
      </c>
      <c r="AK141" s="7">
        <f>(SUM('Revenue Metrics'!AK$47)*10%)/4</f>
        <v>2660.629658203125</v>
      </c>
      <c r="AL141" s="7">
        <f>(SUM('Revenue Metrics'!AL$47)*10%)/5</f>
        <v>3939.4983259570313</v>
      </c>
      <c r="AM141" s="7">
        <f>(SUM('Revenue Metrics'!AM$47)*10%)/5</f>
        <v>3939.4983259570313</v>
      </c>
      <c r="AN141" s="7">
        <f>(SUM('Revenue Metrics'!AN$47)*10%)/5</f>
        <v>3939.4983259570313</v>
      </c>
      <c r="AO141" s="7">
        <f>(SUM('Revenue Metrics'!AO$47)*10%)/5</f>
        <v>3939.4983259570313</v>
      </c>
      <c r="AP141" s="7">
        <f>(SUM('Revenue Metrics'!AP$47)*10%)/5</f>
        <v>3939.4983259570313</v>
      </c>
      <c r="AQ141" s="7">
        <f>(SUM('Revenue Metrics'!AQ$47)*10%)/5</f>
        <v>3939.4983259570313</v>
      </c>
      <c r="AR141" s="7">
        <f>(SUM('Revenue Metrics'!AR$47)*10%)/5</f>
        <v>3939.4983259570313</v>
      </c>
      <c r="AS141" s="7">
        <f>(SUM('Revenue Metrics'!AS$47)*10%)/5</f>
        <v>3939.4983259570313</v>
      </c>
      <c r="AT141" s="7">
        <f>(SUM('Revenue Metrics'!AT$47)*10%)/5</f>
        <v>3939.4983259570313</v>
      </c>
      <c r="AU141" s="7">
        <f>(SUM('Revenue Metrics'!AU$47)*10%)/5</f>
        <v>3939.4983259570313</v>
      </c>
      <c r="AV141" s="7">
        <f>(SUM('Revenue Metrics'!AV$47)*10%)/5</f>
        <v>3939.4983259570313</v>
      </c>
      <c r="AW141" s="7">
        <f>(SUM('Revenue Metrics'!AW$47)*10%)/5</f>
        <v>3939.4983259570313</v>
      </c>
      <c r="AX141" s="7">
        <f>(SUM('Revenue Metrics'!AX$47)*10%)/6</f>
        <v>4929.2018799305415</v>
      </c>
      <c r="AY141" s="7">
        <f>(SUM('Revenue Metrics'!AY$47)*10%)/6</f>
        <v>4929.2018799305415</v>
      </c>
      <c r="AZ141" s="7">
        <f>(SUM('Revenue Metrics'!AZ$47)*10%)/6</f>
        <v>4929.2018799305415</v>
      </c>
      <c r="BA141" s="7">
        <f>(SUM('Revenue Metrics'!BA$47)*10%)/6</f>
        <v>4929.2018799305415</v>
      </c>
      <c r="BB141" s="7">
        <f>(SUM('Revenue Metrics'!BB$47)*10%)/6</f>
        <v>4929.2018799305415</v>
      </c>
      <c r="BC141" s="7">
        <f>(SUM('Revenue Metrics'!BC$47)*10%)/6</f>
        <v>4929.2018799305415</v>
      </c>
      <c r="BD141" s="7">
        <f>(SUM('Revenue Metrics'!BD$47)*10%)/6</f>
        <v>4929.2018799305415</v>
      </c>
      <c r="BE141" s="7">
        <f>(SUM('Revenue Metrics'!BE$47)*10%)/6</f>
        <v>4929.2018799305415</v>
      </c>
      <c r="BF141" s="7">
        <f>(SUM('Revenue Metrics'!BF$47)*10%)/6</f>
        <v>4929.2018799305415</v>
      </c>
      <c r="BG141" s="7">
        <f>(SUM('Revenue Metrics'!BG$47)*10%)/6</f>
        <v>4929.2018799305415</v>
      </c>
      <c r="BH141" s="7">
        <f>(SUM('Revenue Metrics'!BH$47)*10%)/6</f>
        <v>4929.2018799305415</v>
      </c>
      <c r="BI141" s="7">
        <f>(SUM('Revenue Metrics'!BI$47)*10%)/6</f>
        <v>4929.2018799305415</v>
      </c>
    </row>
    <row r="142" spans="1:62" ht="15.75" customHeight="1" x14ac:dyDescent="0.2">
      <c r="A142" s="3" t="s">
        <v>160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7">
        <f>(SUM('Revenue Metrics'!AL$47)*10%)/5</f>
        <v>3939.4983259570313</v>
      </c>
      <c r="AM142" s="7">
        <f>(SUM('Revenue Metrics'!AM$47)*10%)/5</f>
        <v>3939.4983259570313</v>
      </c>
      <c r="AN142" s="7">
        <f>(SUM('Revenue Metrics'!AN$47)*10%)/5</f>
        <v>3939.4983259570313</v>
      </c>
      <c r="AO142" s="7">
        <f>(SUM('Revenue Metrics'!AO$47)*10%)/5</f>
        <v>3939.4983259570313</v>
      </c>
      <c r="AP142" s="7">
        <f>(SUM('Revenue Metrics'!AP$47)*10%)/5</f>
        <v>3939.4983259570313</v>
      </c>
      <c r="AQ142" s="7">
        <f>(SUM('Revenue Metrics'!AQ$47)*10%)/5</f>
        <v>3939.4983259570313</v>
      </c>
      <c r="AR142" s="7">
        <f>(SUM('Revenue Metrics'!AR$47)*10%)/5</f>
        <v>3939.4983259570313</v>
      </c>
      <c r="AS142" s="7">
        <f>(SUM('Revenue Metrics'!AS$47)*10%)/5</f>
        <v>3939.4983259570313</v>
      </c>
      <c r="AT142" s="7">
        <f>(SUM('Revenue Metrics'!AT$47)*10%)/5</f>
        <v>3939.4983259570313</v>
      </c>
      <c r="AU142" s="7">
        <f>(SUM('Revenue Metrics'!AU$47)*10%)/5</f>
        <v>3939.4983259570313</v>
      </c>
      <c r="AV142" s="7">
        <f>(SUM('Revenue Metrics'!AV$47)*10%)/5</f>
        <v>3939.4983259570313</v>
      </c>
      <c r="AW142" s="7">
        <f>(SUM('Revenue Metrics'!AW$47)*10%)/5</f>
        <v>3939.4983259570313</v>
      </c>
      <c r="AX142" s="7">
        <f>(SUM('Revenue Metrics'!AX$47)*10%)/6</f>
        <v>4929.2018799305415</v>
      </c>
      <c r="AY142" s="7">
        <f>(SUM('Revenue Metrics'!AY$47)*10%)/6</f>
        <v>4929.2018799305415</v>
      </c>
      <c r="AZ142" s="7">
        <f>(SUM('Revenue Metrics'!AZ$47)*10%)/6</f>
        <v>4929.2018799305415</v>
      </c>
      <c r="BA142" s="7">
        <f>(SUM('Revenue Metrics'!BA$47)*10%)/6</f>
        <v>4929.2018799305415</v>
      </c>
      <c r="BB142" s="7">
        <f>(SUM('Revenue Metrics'!BB$47)*10%)/6</f>
        <v>4929.2018799305415</v>
      </c>
      <c r="BC142" s="7">
        <f>(SUM('Revenue Metrics'!BC$47)*10%)/6</f>
        <v>4929.2018799305415</v>
      </c>
      <c r="BD142" s="7">
        <f>(SUM('Revenue Metrics'!BD$47)*10%)/6</f>
        <v>4929.2018799305415</v>
      </c>
      <c r="BE142" s="7">
        <f>(SUM('Revenue Metrics'!BE$47)*10%)/6</f>
        <v>4929.2018799305415</v>
      </c>
      <c r="BF142" s="7">
        <f>(SUM('Revenue Metrics'!BF$47)*10%)/6</f>
        <v>4929.2018799305415</v>
      </c>
      <c r="BG142" s="7">
        <f>(SUM('Revenue Metrics'!BG$47)*10%)/6</f>
        <v>4929.2018799305415</v>
      </c>
      <c r="BH142" s="7">
        <f>(SUM('Revenue Metrics'!BH$47)*10%)/6</f>
        <v>4929.2018799305415</v>
      </c>
      <c r="BI142" s="7">
        <f>(SUM('Revenue Metrics'!BI$47)*10%)/6</f>
        <v>4929.2018799305415</v>
      </c>
    </row>
    <row r="143" spans="1:62" ht="15.75" customHeight="1" x14ac:dyDescent="0.2">
      <c r="A143" s="3" t="s">
        <v>160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7">
        <f>(SUM('Revenue Metrics'!AX$47)*10%)/6</f>
        <v>4929.2018799305415</v>
      </c>
      <c r="AY143" s="7">
        <f>(SUM('Revenue Metrics'!AY$47)*10%)/6</f>
        <v>4929.2018799305415</v>
      </c>
      <c r="AZ143" s="7">
        <f>(SUM('Revenue Metrics'!AZ$47)*10%)/6</f>
        <v>4929.2018799305415</v>
      </c>
      <c r="BA143" s="7">
        <f>(SUM('Revenue Metrics'!BA$47)*10%)/6</f>
        <v>4929.2018799305415</v>
      </c>
      <c r="BB143" s="7">
        <f>(SUM('Revenue Metrics'!BB$47)*10%)/6</f>
        <v>4929.2018799305415</v>
      </c>
      <c r="BC143" s="7">
        <f>(SUM('Revenue Metrics'!BC$47)*10%)/6</f>
        <v>4929.2018799305415</v>
      </c>
      <c r="BD143" s="7">
        <f>(SUM('Revenue Metrics'!BD$47)*10%)/6</f>
        <v>4929.2018799305415</v>
      </c>
      <c r="BE143" s="7">
        <f>(SUM('Revenue Metrics'!BE$47)*10%)/6</f>
        <v>4929.2018799305415</v>
      </c>
      <c r="BF143" s="7">
        <f>(SUM('Revenue Metrics'!BF$47)*10%)/6</f>
        <v>4929.2018799305415</v>
      </c>
      <c r="BG143" s="7">
        <f>(SUM('Revenue Metrics'!BG$47)*10%)/6</f>
        <v>4929.2018799305415</v>
      </c>
      <c r="BH143" s="7">
        <f>(SUM('Revenue Metrics'!BH$47)*10%)/6</f>
        <v>4929.2018799305415</v>
      </c>
      <c r="BI143" s="7">
        <f>(SUM('Revenue Metrics'!BI$47)*10%)/6</f>
        <v>4929.2018799305415</v>
      </c>
    </row>
    <row r="144" spans="1:62" ht="15.75" customHeight="1" x14ac:dyDescent="0.2">
      <c r="A144" s="3" t="s">
        <v>161</v>
      </c>
      <c r="B144" s="4">
        <f>(SUM('Revenue Metrics'!B$47)*10%)*0%</f>
        <v>0</v>
      </c>
      <c r="C144" s="4">
        <f>(SUM('Revenue Metrics'!C$47)*10%)*0%</f>
        <v>0</v>
      </c>
      <c r="D144" s="4">
        <f>(SUM('Revenue Metrics'!D$47)*10%)*0%</f>
        <v>0</v>
      </c>
      <c r="E144" s="4">
        <f>(SUM('Revenue Metrics'!E$47)*10%)*0%</f>
        <v>0</v>
      </c>
      <c r="F144" s="4">
        <f>(SUM('Revenue Metrics'!F$47)*10%)*0%</f>
        <v>0</v>
      </c>
      <c r="G144" s="4">
        <f>(SUM('Revenue Metrics'!G$47)*10%)*0%</f>
        <v>0</v>
      </c>
      <c r="H144" s="4">
        <f>(SUM('Revenue Metrics'!H$47)*10%)*0%</f>
        <v>0</v>
      </c>
      <c r="I144" s="4">
        <f>(SUM('Revenue Metrics'!I$47)*10%)*0%</f>
        <v>0</v>
      </c>
      <c r="J144" s="4">
        <f>(SUM('Revenue Metrics'!J$47)*10%)*0%</f>
        <v>0</v>
      </c>
      <c r="K144" s="4">
        <f>(SUM('Revenue Metrics'!K$47)*10%)*0%</f>
        <v>0</v>
      </c>
      <c r="L144" s="4">
        <f>(SUM('Revenue Metrics'!L$47)*10%)*0%</f>
        <v>0</v>
      </c>
      <c r="M144" s="4">
        <f>(SUM('Revenue Metrics'!M$47)*10%)*0%</f>
        <v>0</v>
      </c>
      <c r="N144" s="4">
        <f>(SUM('Revenue Metrics'!N$47)*10%)*0%</f>
        <v>0</v>
      </c>
      <c r="O144" s="4">
        <f>(SUM('Revenue Metrics'!O$47)*10%)*0%</f>
        <v>0</v>
      </c>
      <c r="P144" s="4">
        <f>(SUM('Revenue Metrics'!P$47)*10%)*0%</f>
        <v>0</v>
      </c>
      <c r="Q144" s="4">
        <f>(SUM('Revenue Metrics'!Q$47)*10%)*0%</f>
        <v>0</v>
      </c>
      <c r="R144" s="4">
        <f>(SUM('Revenue Metrics'!R$47)*10%)*0%</f>
        <v>0</v>
      </c>
      <c r="S144" s="4">
        <f>(SUM('Revenue Metrics'!S$47)*10%)*0%</f>
        <v>0</v>
      </c>
      <c r="T144" s="4">
        <f>(SUM('Revenue Metrics'!T$47)*10%)*0%</f>
        <v>0</v>
      </c>
      <c r="U144" s="4">
        <f>(SUM('Revenue Metrics'!U$47)*10%)*0%</f>
        <v>0</v>
      </c>
      <c r="V144" s="4">
        <f>(SUM('Revenue Metrics'!V$47)*10%)*0%</f>
        <v>0</v>
      </c>
      <c r="W144" s="4">
        <f>(SUM('Revenue Metrics'!W$47)*10%)*0%</f>
        <v>0</v>
      </c>
      <c r="X144" s="4">
        <f>(SUM('Revenue Metrics'!X$47)*10%)*0%</f>
        <v>0</v>
      </c>
      <c r="Y144" s="4">
        <f>(SUM('Revenue Metrics'!Y$47)*10%)*0%</f>
        <v>0</v>
      </c>
      <c r="Z144" s="10">
        <f>(SUM('Revenue Metrics'!Z$46)*3%)</f>
        <v>493.5</v>
      </c>
      <c r="AA144" s="10">
        <f>(SUM('Revenue Metrics'!AA$46)*3%)</f>
        <v>987</v>
      </c>
      <c r="AB144" s="10">
        <f>(SUM('Revenue Metrics'!AB$46)*3%)</f>
        <v>1480.5</v>
      </c>
      <c r="AC144" s="10">
        <f>(SUM('Revenue Metrics'!AC$46)*3%)</f>
        <v>2026.5</v>
      </c>
      <c r="AD144" s="10">
        <f>(SUM('Revenue Metrics'!AD$46)*3%)</f>
        <v>2572.5</v>
      </c>
      <c r="AE144" s="10">
        <f>(SUM('Revenue Metrics'!AE$46)*3%)</f>
        <v>3118.5</v>
      </c>
      <c r="AF144" s="10">
        <f>(SUM('Revenue Metrics'!AF$46)*3%)</f>
        <v>3674.9999999999995</v>
      </c>
      <c r="AG144" s="10">
        <f>(SUM('Revenue Metrics'!AG$46)*3%)</f>
        <v>4231.5</v>
      </c>
      <c r="AH144" s="10">
        <f>(SUM('Revenue Metrics'!AH$46)*3%)</f>
        <v>4788</v>
      </c>
      <c r="AI144" s="10">
        <f>(SUM('Revenue Metrics'!AI$46)*3%)</f>
        <v>5355</v>
      </c>
      <c r="AJ144" s="10">
        <f>(SUM('Revenue Metrics'!AJ$46)*3%)</f>
        <v>5922</v>
      </c>
      <c r="AK144" s="10">
        <f>(SUM('Revenue Metrics'!AK$46)*3%)</f>
        <v>6489</v>
      </c>
      <c r="AL144" s="10">
        <f>(SUM('Revenue Metrics'!AL$46)*3%)</f>
        <v>598.5</v>
      </c>
      <c r="AM144" s="10">
        <f>(SUM('Revenue Metrics'!AM$46)*3%)</f>
        <v>1197</v>
      </c>
      <c r="AN144" s="10">
        <f>(SUM('Revenue Metrics'!AN$46)*3%)</f>
        <v>1795.4999999999998</v>
      </c>
      <c r="AO144" s="10">
        <f>(SUM('Revenue Metrics'!AO$46)*3%)</f>
        <v>2425.5</v>
      </c>
      <c r="AP144" s="10">
        <f>(SUM('Revenue Metrics'!AP$46)*3%)</f>
        <v>3055.5</v>
      </c>
      <c r="AQ144" s="10">
        <f>(SUM('Revenue Metrics'!AQ$46)*3%)</f>
        <v>3685.4999999999995</v>
      </c>
      <c r="AR144" s="10">
        <f>(SUM('Revenue Metrics'!AR$46)*3%)</f>
        <v>4326</v>
      </c>
      <c r="AS144" s="10">
        <f>(SUM('Revenue Metrics'!AS$46)*3%)</f>
        <v>4966.5</v>
      </c>
      <c r="AT144" s="10">
        <f>(SUM('Revenue Metrics'!AT$46)*3%)</f>
        <v>5607</v>
      </c>
      <c r="AU144" s="10">
        <f>(SUM('Revenue Metrics'!AU$46)*3%)</f>
        <v>6258</v>
      </c>
      <c r="AV144" s="10">
        <f>(SUM('Revenue Metrics'!AV$46)*3%)</f>
        <v>6908.9999999999991</v>
      </c>
      <c r="AW144" s="10">
        <f>(SUM('Revenue Metrics'!AW$46)*3%)</f>
        <v>7559.9999999999991</v>
      </c>
      <c r="AX144" s="10">
        <f>(SUM('Revenue Metrics'!AX$46)*3%)</f>
        <v>682.5</v>
      </c>
      <c r="AY144" s="10">
        <f>(SUM('Revenue Metrics'!AY$46)*3%)</f>
        <v>1365</v>
      </c>
      <c r="AZ144" s="10">
        <f>(SUM('Revenue Metrics'!AZ$46)*3%)</f>
        <v>2047.5</v>
      </c>
      <c r="BA144" s="10">
        <f>(SUM('Revenue Metrics'!BA$46)*3%)</f>
        <v>2761.5</v>
      </c>
      <c r="BB144" s="10">
        <f>(SUM('Revenue Metrics'!BB$46)*3%)</f>
        <v>3475.4999999999995</v>
      </c>
      <c r="BC144" s="10">
        <f>(SUM('Revenue Metrics'!BC$46)*3%)</f>
        <v>4189.5</v>
      </c>
      <c r="BD144" s="10">
        <f>(SUM('Revenue Metrics'!BD$46)*3%)</f>
        <v>4914</v>
      </c>
      <c r="BE144" s="10">
        <f>(SUM('Revenue Metrics'!BE$46)*3%)</f>
        <v>5638.5</v>
      </c>
      <c r="BF144" s="10">
        <f>(SUM('Revenue Metrics'!BF$46)*3%)</f>
        <v>6363</v>
      </c>
      <c r="BG144" s="10">
        <f>(SUM('Revenue Metrics'!BG$46)*3%)</f>
        <v>7097.9999999999991</v>
      </c>
      <c r="BH144" s="10">
        <f>(SUM('Revenue Metrics'!BH$46)*3%)</f>
        <v>7832.9999999999991</v>
      </c>
      <c r="BI144" s="10">
        <f>(SUM('Revenue Metrics'!BI$46)*3%)</f>
        <v>8568</v>
      </c>
      <c r="BJ144" s="4"/>
    </row>
    <row r="145" spans="1:61" ht="15.75" customHeight="1" x14ac:dyDescent="0.2">
      <c r="A145" s="3" t="s">
        <v>162</v>
      </c>
      <c r="B145" s="7">
        <f>(SUM('Revenue Metrics'!B$46)*20%)</f>
        <v>140</v>
      </c>
      <c r="C145" s="7">
        <f>(SUM('Revenue Metrics'!C$46)*20%)</f>
        <v>280</v>
      </c>
      <c r="D145" s="7">
        <f>(SUM('Revenue Metrics'!D$46)*20%)</f>
        <v>420</v>
      </c>
      <c r="E145" s="7">
        <f>(SUM('Revenue Metrics'!E$46)*20%)/2</f>
        <v>420</v>
      </c>
      <c r="F145" s="7">
        <f>(SUM('Revenue Metrics'!F$46)*20%)/2</f>
        <v>630</v>
      </c>
      <c r="G145" s="7">
        <f>(SUM('Revenue Metrics'!G$46)*20%)/2</f>
        <v>840</v>
      </c>
      <c r="H145" s="7">
        <f>(SUM('Revenue Metrics'!H$46)*20%)/3</f>
        <v>816.66666666666663</v>
      </c>
      <c r="I145" s="7">
        <f>(SUM('Revenue Metrics'!I$46)*20%)/3</f>
        <v>1073.3333333333333</v>
      </c>
      <c r="J145" s="7">
        <f>(SUM('Revenue Metrics'!J$46)*20%)/3</f>
        <v>1330</v>
      </c>
      <c r="K145" s="7">
        <f>(SUM('Revenue Metrics'!K$46)*20%)/3</f>
        <v>1680</v>
      </c>
      <c r="L145" s="7">
        <f>(SUM('Revenue Metrics'!L$46)*20%)/3</f>
        <v>2030</v>
      </c>
      <c r="M145" s="7">
        <f>(SUM('Revenue Metrics'!M$46)*20%)/3</f>
        <v>2380</v>
      </c>
      <c r="N145" s="7">
        <f>(SUM('Revenue Metrics'!N$46)*20%)/6</f>
        <v>280</v>
      </c>
      <c r="O145" s="7">
        <f>(SUM('Revenue Metrics'!O$46)*20%)/6</f>
        <v>560</v>
      </c>
      <c r="P145" s="7">
        <f>(SUM('Revenue Metrics'!P$46)*20%)/6</f>
        <v>840</v>
      </c>
      <c r="Q145" s="7">
        <f>(SUM('Revenue Metrics'!Q$46)*20%)/6</f>
        <v>1225</v>
      </c>
      <c r="R145" s="7">
        <f>(SUM('Revenue Metrics'!R$46)*20%)/6</f>
        <v>1610</v>
      </c>
      <c r="S145" s="7">
        <f>(SUM('Revenue Metrics'!S$46)*20%)/6</f>
        <v>1995</v>
      </c>
      <c r="T145" s="7">
        <f>(SUM('Revenue Metrics'!T$46)*20%)/6</f>
        <v>2438.3333333333335</v>
      </c>
      <c r="U145" s="7">
        <f>(SUM('Revenue Metrics'!U$46)*20%)/6</f>
        <v>2881.6666666666665</v>
      </c>
      <c r="V145" s="7">
        <f>(SUM('Revenue Metrics'!V$46)*20%)/6</f>
        <v>3325</v>
      </c>
      <c r="W145" s="7">
        <f>(SUM('Revenue Metrics'!W$46)*20%)/6</f>
        <v>3815</v>
      </c>
      <c r="X145" s="7">
        <f>(SUM('Revenue Metrics'!X$46)*20%)/6</f>
        <v>4305</v>
      </c>
      <c r="Y145" s="7">
        <f>(SUM('Revenue Metrics'!Y$46)*20%)/6</f>
        <v>4795</v>
      </c>
      <c r="Z145" s="7">
        <f>(SUM('Revenue Metrics'!Z$46)*20%)/7</f>
        <v>470</v>
      </c>
      <c r="AA145" s="7">
        <f>(SUM('Revenue Metrics'!AA$46)*20%)/7</f>
        <v>940</v>
      </c>
      <c r="AB145" s="7">
        <f>(SUM('Revenue Metrics'!AB$46)*20%)/7</f>
        <v>1410</v>
      </c>
      <c r="AC145" s="7">
        <f>(SUM('Revenue Metrics'!AC$46)*20%)/7</f>
        <v>1930</v>
      </c>
      <c r="AD145" s="7">
        <f>(SUM('Revenue Metrics'!AD$46)*20%)/7</f>
        <v>2450</v>
      </c>
      <c r="AE145" s="7">
        <f>(SUM('Revenue Metrics'!AE$46)*20%)/7</f>
        <v>2970</v>
      </c>
      <c r="AF145" s="7">
        <f>(SUM('Revenue Metrics'!AF$46)*20%)/7</f>
        <v>3500</v>
      </c>
      <c r="AG145" s="7">
        <f>(SUM('Revenue Metrics'!AG$46)*20%)/7</f>
        <v>4030</v>
      </c>
      <c r="AH145" s="7">
        <f>(SUM('Revenue Metrics'!AH$46)*20%)/7</f>
        <v>4560</v>
      </c>
      <c r="AI145" s="7">
        <f>(SUM('Revenue Metrics'!AI$46)*20%)/7</f>
        <v>5100</v>
      </c>
      <c r="AJ145" s="7">
        <f>(SUM('Revenue Metrics'!AJ$46)*20%)/7</f>
        <v>5640</v>
      </c>
      <c r="AK145" s="7">
        <f>(SUM('Revenue Metrics'!AK$46)*20%)/7</f>
        <v>6180</v>
      </c>
      <c r="AL145" s="7">
        <f>(SUM('Revenue Metrics'!AL$46)*20%)/8</f>
        <v>498.75</v>
      </c>
      <c r="AM145" s="7">
        <f>(SUM('Revenue Metrics'!AM$46)*20%)/8</f>
        <v>997.5</v>
      </c>
      <c r="AN145" s="7">
        <f>(SUM('Revenue Metrics'!AN$46)*20%)/8</f>
        <v>1496.25</v>
      </c>
      <c r="AO145" s="7">
        <f>(SUM('Revenue Metrics'!AO$46)*20%)/8</f>
        <v>2021.25</v>
      </c>
      <c r="AP145" s="7">
        <f>(SUM('Revenue Metrics'!AP$46)*20%)/8</f>
        <v>2546.25</v>
      </c>
      <c r="AQ145" s="7">
        <f>(SUM('Revenue Metrics'!AQ$46)*20%)/8</f>
        <v>3071.25</v>
      </c>
      <c r="AR145" s="7">
        <f>(SUM('Revenue Metrics'!AR$46)*20%)/8</f>
        <v>3605</v>
      </c>
      <c r="AS145" s="7">
        <f>(SUM('Revenue Metrics'!AS$46)*20%)/8</f>
        <v>4138.75</v>
      </c>
      <c r="AT145" s="7">
        <f>(SUM('Revenue Metrics'!AT$46)*20%)/8</f>
        <v>4672.5</v>
      </c>
      <c r="AU145" s="7">
        <f>(SUM('Revenue Metrics'!AU$46)*20%)/8</f>
        <v>5215</v>
      </c>
      <c r="AV145" s="7">
        <f>(SUM('Revenue Metrics'!AV$46)*20%)/8</f>
        <v>5757.5</v>
      </c>
      <c r="AW145" s="7">
        <f>(SUM('Revenue Metrics'!AW$46)*20%)/8</f>
        <v>6300</v>
      </c>
      <c r="AX145" s="7">
        <f>(SUM('Revenue Metrics'!AX$46)*20%)/9</f>
        <v>505.55555555555554</v>
      </c>
      <c r="AY145" s="7">
        <f>(SUM('Revenue Metrics'!AY$46)*20%)/9</f>
        <v>1011.1111111111111</v>
      </c>
      <c r="AZ145" s="7">
        <f>(SUM('Revenue Metrics'!AZ$46)*20%)/9</f>
        <v>1516.6666666666667</v>
      </c>
      <c r="BA145" s="7">
        <f>(SUM('Revenue Metrics'!BA$46)*20%)/9</f>
        <v>2045.5555555555557</v>
      </c>
      <c r="BB145" s="7">
        <f>(SUM('Revenue Metrics'!BB$46)*20%)/9</f>
        <v>2574.4444444444443</v>
      </c>
      <c r="BC145" s="7">
        <f>(SUM('Revenue Metrics'!BC$46)*20%)/9</f>
        <v>3103.3333333333335</v>
      </c>
      <c r="BD145" s="7">
        <f>(SUM('Revenue Metrics'!BD$46)*20%)/9</f>
        <v>3640</v>
      </c>
      <c r="BE145" s="7">
        <f>(SUM('Revenue Metrics'!BE$46)*20%)/9</f>
        <v>4176.666666666667</v>
      </c>
      <c r="BF145" s="7">
        <f>(SUM('Revenue Metrics'!BF$46)*20%)/9</f>
        <v>4713.333333333333</v>
      </c>
      <c r="BG145" s="7">
        <f>(SUM('Revenue Metrics'!BG$46)*20%)/9</f>
        <v>5257.7777777777774</v>
      </c>
      <c r="BH145" s="7">
        <f>(SUM('Revenue Metrics'!BH$46)*20%)/9</f>
        <v>5802.2222222222226</v>
      </c>
      <c r="BI145" s="7">
        <f>(SUM('Revenue Metrics'!BI$46)*20%)/9</f>
        <v>6346.666666666667</v>
      </c>
    </row>
    <row r="146" spans="1:61" ht="15.75" customHeight="1" x14ac:dyDescent="0.2">
      <c r="A146" s="3" t="s">
        <v>162</v>
      </c>
      <c r="B146" s="7">
        <v>0</v>
      </c>
      <c r="C146" s="7">
        <v>0</v>
      </c>
      <c r="D146" s="7">
        <v>0</v>
      </c>
      <c r="E146" s="7">
        <f>(SUM('Revenue Metrics'!E$46)*20%)/2</f>
        <v>420</v>
      </c>
      <c r="F146" s="7">
        <f>(SUM('Revenue Metrics'!F$46)*20%)/2</f>
        <v>630</v>
      </c>
      <c r="G146" s="7">
        <f>(SUM('Revenue Metrics'!G$46)*20%)/2</f>
        <v>840</v>
      </c>
      <c r="H146" s="7">
        <f>(SUM('Revenue Metrics'!H$46)*20%)/3</f>
        <v>816.66666666666663</v>
      </c>
      <c r="I146" s="7">
        <f>(SUM('Revenue Metrics'!I$46)*20%)/3</f>
        <v>1073.3333333333333</v>
      </c>
      <c r="J146" s="7">
        <f>(SUM('Revenue Metrics'!J$46)*20%)/3</f>
        <v>1330</v>
      </c>
      <c r="K146" s="7">
        <f>(SUM('Revenue Metrics'!K$46)*20%)/3</f>
        <v>1680</v>
      </c>
      <c r="L146" s="7">
        <f>(SUM('Revenue Metrics'!L$46)*20%)/3</f>
        <v>2030</v>
      </c>
      <c r="M146" s="7">
        <f>(SUM('Revenue Metrics'!M$46)*20%)/3</f>
        <v>2380</v>
      </c>
      <c r="N146" s="7">
        <f>(SUM('Revenue Metrics'!N$46)*20%)/6</f>
        <v>280</v>
      </c>
      <c r="O146" s="7">
        <f>(SUM('Revenue Metrics'!O$46)*20%)/6</f>
        <v>560</v>
      </c>
      <c r="P146" s="7">
        <f>(SUM('Revenue Metrics'!P$46)*20%)/6</f>
        <v>840</v>
      </c>
      <c r="Q146" s="7">
        <f>(SUM('Revenue Metrics'!Q$46)*20%)/6</f>
        <v>1225</v>
      </c>
      <c r="R146" s="7">
        <f>(SUM('Revenue Metrics'!R$46)*20%)/6</f>
        <v>1610</v>
      </c>
      <c r="S146" s="7">
        <f>(SUM('Revenue Metrics'!S$46)*20%)/6</f>
        <v>1995</v>
      </c>
      <c r="T146" s="7">
        <f>(SUM('Revenue Metrics'!T$46)*20%)/6</f>
        <v>2438.3333333333335</v>
      </c>
      <c r="U146" s="7">
        <f>(SUM('Revenue Metrics'!U$46)*20%)/6</f>
        <v>2881.6666666666665</v>
      </c>
      <c r="V146" s="7">
        <f>(SUM('Revenue Metrics'!V$46)*20%)/6</f>
        <v>3325</v>
      </c>
      <c r="W146" s="7">
        <f>(SUM('Revenue Metrics'!W$46)*20%)/6</f>
        <v>3815</v>
      </c>
      <c r="X146" s="7">
        <f>(SUM('Revenue Metrics'!X$46)*20%)/6</f>
        <v>4305</v>
      </c>
      <c r="Y146" s="7">
        <f>(SUM('Revenue Metrics'!Y$46)*20%)/6</f>
        <v>4795</v>
      </c>
      <c r="Z146" s="7">
        <f>(SUM('Revenue Metrics'!Z$46)*20%)/7</f>
        <v>470</v>
      </c>
      <c r="AA146" s="7">
        <f>(SUM('Revenue Metrics'!AA$46)*20%)/7</f>
        <v>940</v>
      </c>
      <c r="AB146" s="7">
        <f>(SUM('Revenue Metrics'!AB$46)*20%)/7</f>
        <v>1410</v>
      </c>
      <c r="AC146" s="7">
        <f>(SUM('Revenue Metrics'!AC$46)*20%)/7</f>
        <v>1930</v>
      </c>
      <c r="AD146" s="7">
        <f>(SUM('Revenue Metrics'!AD$46)*20%)/7</f>
        <v>2450</v>
      </c>
      <c r="AE146" s="7">
        <f>(SUM('Revenue Metrics'!AE$46)*20%)/7</f>
        <v>2970</v>
      </c>
      <c r="AF146" s="7">
        <f>(SUM('Revenue Metrics'!AF$46)*20%)/7</f>
        <v>3500</v>
      </c>
      <c r="AG146" s="7">
        <f>(SUM('Revenue Metrics'!AG$46)*20%)/7</f>
        <v>4030</v>
      </c>
      <c r="AH146" s="7">
        <f>(SUM('Revenue Metrics'!AH$46)*20%)/7</f>
        <v>4560</v>
      </c>
      <c r="AI146" s="7">
        <f>(SUM('Revenue Metrics'!AI$46)*20%)/7</f>
        <v>5100</v>
      </c>
      <c r="AJ146" s="7">
        <f>(SUM('Revenue Metrics'!AJ$46)*20%)/7</f>
        <v>5640</v>
      </c>
      <c r="AK146" s="7">
        <f>(SUM('Revenue Metrics'!AK$46)*20%)/7</f>
        <v>6180</v>
      </c>
      <c r="AL146" s="7">
        <f>(SUM('Revenue Metrics'!AL$46)*20%)/8</f>
        <v>498.75</v>
      </c>
      <c r="AM146" s="7">
        <f>(SUM('Revenue Metrics'!AM$46)*20%)/8</f>
        <v>997.5</v>
      </c>
      <c r="AN146" s="7">
        <f>(SUM('Revenue Metrics'!AN$46)*20%)/8</f>
        <v>1496.25</v>
      </c>
      <c r="AO146" s="7">
        <f>(SUM('Revenue Metrics'!AO$46)*20%)/8</f>
        <v>2021.25</v>
      </c>
      <c r="AP146" s="7">
        <f>(SUM('Revenue Metrics'!AP$46)*20%)/8</f>
        <v>2546.25</v>
      </c>
      <c r="AQ146" s="7">
        <f>(SUM('Revenue Metrics'!AQ$46)*20%)/8</f>
        <v>3071.25</v>
      </c>
      <c r="AR146" s="7">
        <f>(SUM('Revenue Metrics'!AR$46)*20%)/8</f>
        <v>3605</v>
      </c>
      <c r="AS146" s="7">
        <f>(SUM('Revenue Metrics'!AS$46)*20%)/8</f>
        <v>4138.75</v>
      </c>
      <c r="AT146" s="7">
        <f>(SUM('Revenue Metrics'!AT$46)*20%)/8</f>
        <v>4672.5</v>
      </c>
      <c r="AU146" s="7">
        <f>(SUM('Revenue Metrics'!AU$46)*20%)/8</f>
        <v>5215</v>
      </c>
      <c r="AV146" s="7">
        <f>(SUM('Revenue Metrics'!AV$46)*20%)/8</f>
        <v>5757.5</v>
      </c>
      <c r="AW146" s="7">
        <f>(SUM('Revenue Metrics'!AW$46)*20%)/8</f>
        <v>6300</v>
      </c>
      <c r="AX146" s="7">
        <f>(SUM('Revenue Metrics'!AX$46)*20%)/9</f>
        <v>505.55555555555554</v>
      </c>
      <c r="AY146" s="7">
        <f>(SUM('Revenue Metrics'!AY$46)*20%)/9</f>
        <v>1011.1111111111111</v>
      </c>
      <c r="AZ146" s="7">
        <f>(SUM('Revenue Metrics'!AZ$46)*20%)/9</f>
        <v>1516.6666666666667</v>
      </c>
      <c r="BA146" s="7">
        <f>(SUM('Revenue Metrics'!BA$46)*20%)/9</f>
        <v>2045.5555555555557</v>
      </c>
      <c r="BB146" s="7">
        <f>(SUM('Revenue Metrics'!BB$46)*20%)/9</f>
        <v>2574.4444444444443</v>
      </c>
      <c r="BC146" s="7">
        <f>(SUM('Revenue Metrics'!BC$46)*20%)/9</f>
        <v>3103.3333333333335</v>
      </c>
      <c r="BD146" s="7">
        <f>(SUM('Revenue Metrics'!BD$46)*20%)/9</f>
        <v>3640</v>
      </c>
      <c r="BE146" s="7">
        <f>(SUM('Revenue Metrics'!BE$46)*20%)/9</f>
        <v>4176.666666666667</v>
      </c>
      <c r="BF146" s="7">
        <f>(SUM('Revenue Metrics'!BF$46)*20%)/9</f>
        <v>4713.333333333333</v>
      </c>
      <c r="BG146" s="7">
        <f>(SUM('Revenue Metrics'!BG$46)*20%)/9</f>
        <v>5257.7777777777774</v>
      </c>
      <c r="BH146" s="7">
        <f>(SUM('Revenue Metrics'!BH$46)*20%)/9</f>
        <v>5802.2222222222226</v>
      </c>
      <c r="BI146" s="7">
        <f>(SUM('Revenue Metrics'!BI$46)*20%)/9</f>
        <v>6346.666666666667</v>
      </c>
    </row>
    <row r="147" spans="1:61" ht="15.75" customHeight="1" x14ac:dyDescent="0.2">
      <c r="A147" s="3" t="s">
        <v>162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f>(SUM('Revenue Metrics'!H$46)*20%)/3</f>
        <v>816.66666666666663</v>
      </c>
      <c r="I147" s="7">
        <f>(SUM('Revenue Metrics'!I$46)*20%)/3</f>
        <v>1073.3333333333333</v>
      </c>
      <c r="J147" s="7">
        <f>(SUM('Revenue Metrics'!J$46)*20%)/3</f>
        <v>1330</v>
      </c>
      <c r="K147" s="7">
        <f>(SUM('Revenue Metrics'!K$46)*20%)/3</f>
        <v>1680</v>
      </c>
      <c r="L147" s="7">
        <f>(SUM('Revenue Metrics'!L$46)*20%)/3</f>
        <v>2030</v>
      </c>
      <c r="M147" s="7">
        <f>(SUM('Revenue Metrics'!M$46)*20%)/3</f>
        <v>2380</v>
      </c>
      <c r="N147" s="7">
        <f>(SUM('Revenue Metrics'!N$46)*20%)/6</f>
        <v>280</v>
      </c>
      <c r="O147" s="7">
        <f>(SUM('Revenue Metrics'!O$46)*20%)/6</f>
        <v>560</v>
      </c>
      <c r="P147" s="7">
        <f>(SUM('Revenue Metrics'!P$46)*20%)/6</f>
        <v>840</v>
      </c>
      <c r="Q147" s="7">
        <f>(SUM('Revenue Metrics'!Q$46)*20%)/6</f>
        <v>1225</v>
      </c>
      <c r="R147" s="7">
        <f>(SUM('Revenue Metrics'!R$46)*20%)/6</f>
        <v>1610</v>
      </c>
      <c r="S147" s="7">
        <f>(SUM('Revenue Metrics'!S$46)*20%)/6</f>
        <v>1995</v>
      </c>
      <c r="T147" s="7">
        <f>(SUM('Revenue Metrics'!T$46)*20%)/6</f>
        <v>2438.3333333333335</v>
      </c>
      <c r="U147" s="7">
        <f>(SUM('Revenue Metrics'!U$46)*20%)/6</f>
        <v>2881.6666666666665</v>
      </c>
      <c r="V147" s="7">
        <f>(SUM('Revenue Metrics'!V$46)*20%)/6</f>
        <v>3325</v>
      </c>
      <c r="W147" s="7">
        <f>(SUM('Revenue Metrics'!W$46)*20%)/6</f>
        <v>3815</v>
      </c>
      <c r="X147" s="7">
        <f>(SUM('Revenue Metrics'!X$46)*20%)/6</f>
        <v>4305</v>
      </c>
      <c r="Y147" s="7">
        <f>(SUM('Revenue Metrics'!Y$46)*20%)/6</f>
        <v>4795</v>
      </c>
      <c r="Z147" s="7">
        <f>(SUM('Revenue Metrics'!Z$46)*20%)/7</f>
        <v>470</v>
      </c>
      <c r="AA147" s="7">
        <f>(SUM('Revenue Metrics'!AA$46)*20%)/7</f>
        <v>940</v>
      </c>
      <c r="AB147" s="7">
        <f>(SUM('Revenue Metrics'!AB$46)*20%)/7</f>
        <v>1410</v>
      </c>
      <c r="AC147" s="7">
        <f>(SUM('Revenue Metrics'!AC$46)*20%)/7</f>
        <v>1930</v>
      </c>
      <c r="AD147" s="7">
        <f>(SUM('Revenue Metrics'!AD$46)*20%)/7</f>
        <v>2450</v>
      </c>
      <c r="AE147" s="7">
        <f>(SUM('Revenue Metrics'!AE$46)*20%)/7</f>
        <v>2970</v>
      </c>
      <c r="AF147" s="7">
        <f>(SUM('Revenue Metrics'!AF$46)*20%)/7</f>
        <v>3500</v>
      </c>
      <c r="AG147" s="7">
        <f>(SUM('Revenue Metrics'!AG$46)*20%)/7</f>
        <v>4030</v>
      </c>
      <c r="AH147" s="7">
        <f>(SUM('Revenue Metrics'!AH$46)*20%)/7</f>
        <v>4560</v>
      </c>
      <c r="AI147" s="7">
        <f>(SUM('Revenue Metrics'!AI$46)*20%)/7</f>
        <v>5100</v>
      </c>
      <c r="AJ147" s="7">
        <f>(SUM('Revenue Metrics'!AJ$46)*20%)/7</f>
        <v>5640</v>
      </c>
      <c r="AK147" s="7">
        <f>(SUM('Revenue Metrics'!AK$46)*20%)/7</f>
        <v>6180</v>
      </c>
      <c r="AL147" s="7">
        <f>(SUM('Revenue Metrics'!AL$46)*20%)/8</f>
        <v>498.75</v>
      </c>
      <c r="AM147" s="7">
        <f>(SUM('Revenue Metrics'!AM$46)*20%)/8</f>
        <v>997.5</v>
      </c>
      <c r="AN147" s="7">
        <f>(SUM('Revenue Metrics'!AN$46)*20%)/8</f>
        <v>1496.25</v>
      </c>
      <c r="AO147" s="7">
        <f>(SUM('Revenue Metrics'!AO$46)*20%)/8</f>
        <v>2021.25</v>
      </c>
      <c r="AP147" s="7">
        <f>(SUM('Revenue Metrics'!AP$46)*20%)/8</f>
        <v>2546.25</v>
      </c>
      <c r="AQ147" s="7">
        <f>(SUM('Revenue Metrics'!AQ$46)*20%)/8</f>
        <v>3071.25</v>
      </c>
      <c r="AR147" s="7">
        <f>(SUM('Revenue Metrics'!AR$46)*20%)/8</f>
        <v>3605</v>
      </c>
      <c r="AS147" s="7">
        <f>(SUM('Revenue Metrics'!AS$46)*20%)/8</f>
        <v>4138.75</v>
      </c>
      <c r="AT147" s="7">
        <f>(SUM('Revenue Metrics'!AT$46)*20%)/8</f>
        <v>4672.5</v>
      </c>
      <c r="AU147" s="7">
        <f>(SUM('Revenue Metrics'!AU$46)*20%)/8</f>
        <v>5215</v>
      </c>
      <c r="AV147" s="7">
        <f>(SUM('Revenue Metrics'!AV$46)*20%)/8</f>
        <v>5757.5</v>
      </c>
      <c r="AW147" s="7">
        <f>(SUM('Revenue Metrics'!AW$46)*20%)/8</f>
        <v>6300</v>
      </c>
      <c r="AX147" s="7">
        <f>(SUM('Revenue Metrics'!AX$46)*20%)/9</f>
        <v>505.55555555555554</v>
      </c>
      <c r="AY147" s="7">
        <f>(SUM('Revenue Metrics'!AY$46)*20%)/9</f>
        <v>1011.1111111111111</v>
      </c>
      <c r="AZ147" s="7">
        <f>(SUM('Revenue Metrics'!AZ$46)*20%)/9</f>
        <v>1516.6666666666667</v>
      </c>
      <c r="BA147" s="7">
        <f>(SUM('Revenue Metrics'!BA$46)*20%)/9</f>
        <v>2045.5555555555557</v>
      </c>
      <c r="BB147" s="7">
        <f>(SUM('Revenue Metrics'!BB$46)*20%)/9</f>
        <v>2574.4444444444443</v>
      </c>
      <c r="BC147" s="7">
        <f>(SUM('Revenue Metrics'!BC$46)*20%)/9</f>
        <v>3103.3333333333335</v>
      </c>
      <c r="BD147" s="7">
        <f>(SUM('Revenue Metrics'!BD$46)*20%)/9</f>
        <v>3640</v>
      </c>
      <c r="BE147" s="7">
        <f>(SUM('Revenue Metrics'!BE$46)*20%)/9</f>
        <v>4176.666666666667</v>
      </c>
      <c r="BF147" s="7">
        <f>(SUM('Revenue Metrics'!BF$46)*20%)/9</f>
        <v>4713.333333333333</v>
      </c>
      <c r="BG147" s="7">
        <f>(SUM('Revenue Metrics'!BG$46)*20%)/9</f>
        <v>5257.7777777777774</v>
      </c>
      <c r="BH147" s="7">
        <f>(SUM('Revenue Metrics'!BH$46)*20%)/9</f>
        <v>5802.2222222222226</v>
      </c>
      <c r="BI147" s="7">
        <f>(SUM('Revenue Metrics'!BI$46)*20%)/9</f>
        <v>6346.666666666667</v>
      </c>
    </row>
    <row r="148" spans="1:61" ht="15.75" customHeight="1" x14ac:dyDescent="0.2">
      <c r="A148" s="3" t="s">
        <v>162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f>(SUM('Revenue Metrics'!N$46)*20%)/6</f>
        <v>280</v>
      </c>
      <c r="O148" s="7">
        <f>(SUM('Revenue Metrics'!O$46)*20%)/6</f>
        <v>560</v>
      </c>
      <c r="P148" s="7">
        <f>(SUM('Revenue Metrics'!P$46)*20%)/6</f>
        <v>840</v>
      </c>
      <c r="Q148" s="7">
        <f>(SUM('Revenue Metrics'!Q$46)*20%)/6</f>
        <v>1225</v>
      </c>
      <c r="R148" s="7">
        <f>(SUM('Revenue Metrics'!R$46)*20%)/6</f>
        <v>1610</v>
      </c>
      <c r="S148" s="7">
        <f>(SUM('Revenue Metrics'!S$46)*20%)/6</f>
        <v>1995</v>
      </c>
      <c r="T148" s="7">
        <f>(SUM('Revenue Metrics'!T$46)*20%)/6</f>
        <v>2438.3333333333335</v>
      </c>
      <c r="U148" s="7">
        <f>(SUM('Revenue Metrics'!U$46)*20%)/6</f>
        <v>2881.6666666666665</v>
      </c>
      <c r="V148" s="7">
        <f>(SUM('Revenue Metrics'!V$46)*20%)/6</f>
        <v>3325</v>
      </c>
      <c r="W148" s="7">
        <f>(SUM('Revenue Metrics'!W$46)*20%)/6</f>
        <v>3815</v>
      </c>
      <c r="X148" s="7">
        <f>(SUM('Revenue Metrics'!X$46)*20%)/6</f>
        <v>4305</v>
      </c>
      <c r="Y148" s="7">
        <f>(SUM('Revenue Metrics'!Y$46)*20%)/6</f>
        <v>4795</v>
      </c>
      <c r="Z148" s="7">
        <f>(SUM('Revenue Metrics'!Z$46)*20%)/7</f>
        <v>470</v>
      </c>
      <c r="AA148" s="7">
        <f>(SUM('Revenue Metrics'!AA$46)*20%)/7</f>
        <v>940</v>
      </c>
      <c r="AB148" s="7">
        <f>(SUM('Revenue Metrics'!AB$46)*20%)/7</f>
        <v>1410</v>
      </c>
      <c r="AC148" s="7">
        <f>(SUM('Revenue Metrics'!AC$46)*20%)/7</f>
        <v>1930</v>
      </c>
      <c r="AD148" s="7">
        <f>(SUM('Revenue Metrics'!AD$46)*20%)/7</f>
        <v>2450</v>
      </c>
      <c r="AE148" s="7">
        <f>(SUM('Revenue Metrics'!AE$46)*20%)/7</f>
        <v>2970</v>
      </c>
      <c r="AF148" s="7">
        <f>(SUM('Revenue Metrics'!AF$46)*20%)/7</f>
        <v>3500</v>
      </c>
      <c r="AG148" s="7">
        <f>(SUM('Revenue Metrics'!AG$46)*20%)/7</f>
        <v>4030</v>
      </c>
      <c r="AH148" s="7">
        <f>(SUM('Revenue Metrics'!AH$46)*20%)/7</f>
        <v>4560</v>
      </c>
      <c r="AI148" s="7">
        <f>(SUM('Revenue Metrics'!AI$46)*20%)/7</f>
        <v>5100</v>
      </c>
      <c r="AJ148" s="7">
        <f>(SUM('Revenue Metrics'!AJ$46)*20%)/7</f>
        <v>5640</v>
      </c>
      <c r="AK148" s="7">
        <f>(SUM('Revenue Metrics'!AK$46)*20%)/7</f>
        <v>6180</v>
      </c>
      <c r="AL148" s="7">
        <f>(SUM('Revenue Metrics'!AL$46)*20%)/8</f>
        <v>498.75</v>
      </c>
      <c r="AM148" s="7">
        <f>(SUM('Revenue Metrics'!AM$46)*20%)/8</f>
        <v>997.5</v>
      </c>
      <c r="AN148" s="7">
        <f>(SUM('Revenue Metrics'!AN$46)*20%)/8</f>
        <v>1496.25</v>
      </c>
      <c r="AO148" s="7">
        <f>(SUM('Revenue Metrics'!AO$46)*20%)/8</f>
        <v>2021.25</v>
      </c>
      <c r="AP148" s="7">
        <f>(SUM('Revenue Metrics'!AP$46)*20%)/8</f>
        <v>2546.25</v>
      </c>
      <c r="AQ148" s="7">
        <f>(SUM('Revenue Metrics'!AQ$46)*20%)/8</f>
        <v>3071.25</v>
      </c>
      <c r="AR148" s="7">
        <f>(SUM('Revenue Metrics'!AR$46)*20%)/8</f>
        <v>3605</v>
      </c>
      <c r="AS148" s="7">
        <f>(SUM('Revenue Metrics'!AS$46)*20%)/8</f>
        <v>4138.75</v>
      </c>
      <c r="AT148" s="7">
        <f>(SUM('Revenue Metrics'!AT$46)*20%)/8</f>
        <v>4672.5</v>
      </c>
      <c r="AU148" s="7">
        <f>(SUM('Revenue Metrics'!AU$46)*20%)/8</f>
        <v>5215</v>
      </c>
      <c r="AV148" s="7">
        <f>(SUM('Revenue Metrics'!AV$46)*20%)/8</f>
        <v>5757.5</v>
      </c>
      <c r="AW148" s="7">
        <f>(SUM('Revenue Metrics'!AW$46)*20%)/8</f>
        <v>6300</v>
      </c>
      <c r="AX148" s="7">
        <f>(SUM('Revenue Metrics'!AX$46)*20%)/9</f>
        <v>505.55555555555554</v>
      </c>
      <c r="AY148" s="7">
        <f>(SUM('Revenue Metrics'!AY$46)*20%)/9</f>
        <v>1011.1111111111111</v>
      </c>
      <c r="AZ148" s="7">
        <f>(SUM('Revenue Metrics'!AZ$46)*20%)/9</f>
        <v>1516.6666666666667</v>
      </c>
      <c r="BA148" s="7">
        <f>(SUM('Revenue Metrics'!BA$46)*20%)/9</f>
        <v>2045.5555555555557</v>
      </c>
      <c r="BB148" s="7">
        <f>(SUM('Revenue Metrics'!BB$46)*20%)/9</f>
        <v>2574.4444444444443</v>
      </c>
      <c r="BC148" s="7">
        <f>(SUM('Revenue Metrics'!BC$46)*20%)/9</f>
        <v>3103.3333333333335</v>
      </c>
      <c r="BD148" s="7">
        <f>(SUM('Revenue Metrics'!BD$46)*20%)/9</f>
        <v>3640</v>
      </c>
      <c r="BE148" s="7">
        <f>(SUM('Revenue Metrics'!BE$46)*20%)/9</f>
        <v>4176.666666666667</v>
      </c>
      <c r="BF148" s="7">
        <f>(SUM('Revenue Metrics'!BF$46)*20%)/9</f>
        <v>4713.333333333333</v>
      </c>
      <c r="BG148" s="7">
        <f>(SUM('Revenue Metrics'!BG$46)*20%)/9</f>
        <v>5257.7777777777774</v>
      </c>
      <c r="BH148" s="7">
        <f>(SUM('Revenue Metrics'!BH$46)*20%)/9</f>
        <v>5802.2222222222226</v>
      </c>
      <c r="BI148" s="7">
        <f>(SUM('Revenue Metrics'!BI$46)*20%)/9</f>
        <v>6346.666666666667</v>
      </c>
    </row>
    <row r="149" spans="1:61" ht="15.75" customHeight="1" x14ac:dyDescent="0.2">
      <c r="A149" s="3" t="s">
        <v>162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f>(SUM('Revenue Metrics'!N$46)*20%)/6</f>
        <v>280</v>
      </c>
      <c r="O149" s="7">
        <f>(SUM('Revenue Metrics'!O$46)*20%)/6</f>
        <v>560</v>
      </c>
      <c r="P149" s="7">
        <f>(SUM('Revenue Metrics'!P$46)*20%)/6</f>
        <v>840</v>
      </c>
      <c r="Q149" s="7">
        <f>(SUM('Revenue Metrics'!Q$46)*20%)/6</f>
        <v>1225</v>
      </c>
      <c r="R149" s="7">
        <f>(SUM('Revenue Metrics'!R$46)*20%)/6</f>
        <v>1610</v>
      </c>
      <c r="S149" s="7">
        <f>(SUM('Revenue Metrics'!S$46)*20%)/6</f>
        <v>1995</v>
      </c>
      <c r="T149" s="7">
        <f>(SUM('Revenue Metrics'!T$46)*20%)/6</f>
        <v>2438.3333333333335</v>
      </c>
      <c r="U149" s="7">
        <f>(SUM('Revenue Metrics'!U$46)*20%)/6</f>
        <v>2881.6666666666665</v>
      </c>
      <c r="V149" s="7">
        <f>(SUM('Revenue Metrics'!V$46)*20%)/6</f>
        <v>3325</v>
      </c>
      <c r="W149" s="7">
        <f>(SUM('Revenue Metrics'!W$46)*20%)/6</f>
        <v>3815</v>
      </c>
      <c r="X149" s="7">
        <f>(SUM('Revenue Metrics'!X$46)*20%)/6</f>
        <v>4305</v>
      </c>
      <c r="Y149" s="7">
        <f>(SUM('Revenue Metrics'!Y$46)*20%)/6</f>
        <v>4795</v>
      </c>
      <c r="Z149" s="7">
        <f>(SUM('Revenue Metrics'!Z$46)*20%)/7</f>
        <v>470</v>
      </c>
      <c r="AA149" s="7">
        <f>(SUM('Revenue Metrics'!AA$46)*20%)/7</f>
        <v>940</v>
      </c>
      <c r="AB149" s="7">
        <f>(SUM('Revenue Metrics'!AB$46)*20%)/7</f>
        <v>1410</v>
      </c>
      <c r="AC149" s="7">
        <f>(SUM('Revenue Metrics'!AC$46)*20%)/7</f>
        <v>1930</v>
      </c>
      <c r="AD149" s="7">
        <f>(SUM('Revenue Metrics'!AD$46)*20%)/7</f>
        <v>2450</v>
      </c>
      <c r="AE149" s="7">
        <f>(SUM('Revenue Metrics'!AE$46)*20%)/7</f>
        <v>2970</v>
      </c>
      <c r="AF149" s="7">
        <f>(SUM('Revenue Metrics'!AF$46)*20%)/7</f>
        <v>3500</v>
      </c>
      <c r="AG149" s="7">
        <f>(SUM('Revenue Metrics'!AG$46)*20%)/7</f>
        <v>4030</v>
      </c>
      <c r="AH149" s="7">
        <f>(SUM('Revenue Metrics'!AH$46)*20%)/7</f>
        <v>4560</v>
      </c>
      <c r="AI149" s="7">
        <f>(SUM('Revenue Metrics'!AI$46)*20%)/7</f>
        <v>5100</v>
      </c>
      <c r="AJ149" s="7">
        <f>(SUM('Revenue Metrics'!AJ$46)*20%)/7</f>
        <v>5640</v>
      </c>
      <c r="AK149" s="7">
        <f>(SUM('Revenue Metrics'!AK$46)*20%)/7</f>
        <v>6180</v>
      </c>
      <c r="AL149" s="7">
        <f>(SUM('Revenue Metrics'!AL$46)*20%)/8</f>
        <v>498.75</v>
      </c>
      <c r="AM149" s="7">
        <f>(SUM('Revenue Metrics'!AM$46)*20%)/8</f>
        <v>997.5</v>
      </c>
      <c r="AN149" s="7">
        <f>(SUM('Revenue Metrics'!AN$46)*20%)/8</f>
        <v>1496.25</v>
      </c>
      <c r="AO149" s="7">
        <f>(SUM('Revenue Metrics'!AO$46)*20%)/8</f>
        <v>2021.25</v>
      </c>
      <c r="AP149" s="7">
        <f>(SUM('Revenue Metrics'!AP$46)*20%)/8</f>
        <v>2546.25</v>
      </c>
      <c r="AQ149" s="7">
        <f>(SUM('Revenue Metrics'!AQ$46)*20%)/8</f>
        <v>3071.25</v>
      </c>
      <c r="AR149" s="7">
        <f>(SUM('Revenue Metrics'!AR$46)*20%)/8</f>
        <v>3605</v>
      </c>
      <c r="AS149" s="7">
        <f>(SUM('Revenue Metrics'!AS$46)*20%)/8</f>
        <v>4138.75</v>
      </c>
      <c r="AT149" s="7">
        <f>(SUM('Revenue Metrics'!AT$46)*20%)/8</f>
        <v>4672.5</v>
      </c>
      <c r="AU149" s="7">
        <f>(SUM('Revenue Metrics'!AU$46)*20%)/8</f>
        <v>5215</v>
      </c>
      <c r="AV149" s="7">
        <f>(SUM('Revenue Metrics'!AV$46)*20%)/8</f>
        <v>5757.5</v>
      </c>
      <c r="AW149" s="7">
        <f>(SUM('Revenue Metrics'!AW$46)*20%)/8</f>
        <v>6300</v>
      </c>
      <c r="AX149" s="7">
        <f>(SUM('Revenue Metrics'!AX$46)*20%)/9</f>
        <v>505.55555555555554</v>
      </c>
      <c r="AY149" s="7">
        <f>(SUM('Revenue Metrics'!AY$46)*20%)/9</f>
        <v>1011.1111111111111</v>
      </c>
      <c r="AZ149" s="7">
        <f>(SUM('Revenue Metrics'!AZ$46)*20%)/9</f>
        <v>1516.6666666666667</v>
      </c>
      <c r="BA149" s="7">
        <f>(SUM('Revenue Metrics'!BA$46)*20%)/9</f>
        <v>2045.5555555555557</v>
      </c>
      <c r="BB149" s="7">
        <f>(SUM('Revenue Metrics'!BB$46)*20%)/9</f>
        <v>2574.4444444444443</v>
      </c>
      <c r="BC149" s="7">
        <f>(SUM('Revenue Metrics'!BC$46)*20%)/9</f>
        <v>3103.3333333333335</v>
      </c>
      <c r="BD149" s="7">
        <f>(SUM('Revenue Metrics'!BD$46)*20%)/9</f>
        <v>3640</v>
      </c>
      <c r="BE149" s="7">
        <f>(SUM('Revenue Metrics'!BE$46)*20%)/9</f>
        <v>4176.666666666667</v>
      </c>
      <c r="BF149" s="7">
        <f>(SUM('Revenue Metrics'!BF$46)*20%)/9</f>
        <v>4713.333333333333</v>
      </c>
      <c r="BG149" s="7">
        <f>(SUM('Revenue Metrics'!BG$46)*20%)/9</f>
        <v>5257.7777777777774</v>
      </c>
      <c r="BH149" s="7">
        <f>(SUM('Revenue Metrics'!BH$46)*20%)/9</f>
        <v>5802.2222222222226</v>
      </c>
      <c r="BI149" s="7">
        <f>(SUM('Revenue Metrics'!BI$46)*20%)/9</f>
        <v>6346.666666666667</v>
      </c>
    </row>
    <row r="150" spans="1:61" ht="15.75" customHeight="1" x14ac:dyDescent="0.2">
      <c r="A150" s="3" t="s">
        <v>162</v>
      </c>
      <c r="B150" s="4">
        <f>(SUM('Revenue Metrics'!B$46)*10%)*0%</f>
        <v>0</v>
      </c>
      <c r="C150" s="4">
        <f>(SUM('Revenue Metrics'!C$46)*10%)*0%</f>
        <v>0</v>
      </c>
      <c r="D150" s="4">
        <f>(SUM('Revenue Metrics'!D$46)*10%)*0%</f>
        <v>0</v>
      </c>
      <c r="E150" s="4">
        <f>(SUM('Revenue Metrics'!E$46)*10%)*0%</f>
        <v>0</v>
      </c>
      <c r="F150" s="4">
        <f>(SUM('Revenue Metrics'!F$46)*10%)*0%</f>
        <v>0</v>
      </c>
      <c r="G150" s="4">
        <f>(SUM('Revenue Metrics'!G$46)*10%)*0%</f>
        <v>0</v>
      </c>
      <c r="H150" s="4">
        <f>(SUM('Revenue Metrics'!H$46)*10%)*0%</f>
        <v>0</v>
      </c>
      <c r="I150" s="4">
        <f>(SUM('Revenue Metrics'!I$46)*10%)*0%</f>
        <v>0</v>
      </c>
      <c r="J150" s="4">
        <f>(SUM('Revenue Metrics'!J$46)*10%)*0%</f>
        <v>0</v>
      </c>
      <c r="K150" s="4">
        <f>(SUM('Revenue Metrics'!K$46)*10%)*0%</f>
        <v>0</v>
      </c>
      <c r="L150" s="4">
        <f>(SUM('Revenue Metrics'!L$46)*10%)*0%</f>
        <v>0</v>
      </c>
      <c r="M150" s="4">
        <f>(SUM('Revenue Metrics'!M$46)*10%)*0%</f>
        <v>0</v>
      </c>
      <c r="N150" s="7">
        <f>(SUM('Revenue Metrics'!N$46)*20%)/6</f>
        <v>280</v>
      </c>
      <c r="O150" s="7">
        <f>(SUM('Revenue Metrics'!O$46)*20%)/6</f>
        <v>560</v>
      </c>
      <c r="P150" s="7">
        <f>(SUM('Revenue Metrics'!P$46)*20%)/6</f>
        <v>840</v>
      </c>
      <c r="Q150" s="7">
        <f>(SUM('Revenue Metrics'!Q$46)*20%)/6</f>
        <v>1225</v>
      </c>
      <c r="R150" s="7">
        <f>(SUM('Revenue Metrics'!R$46)*20%)/6</f>
        <v>1610</v>
      </c>
      <c r="S150" s="7">
        <f>(SUM('Revenue Metrics'!S$46)*20%)/6</f>
        <v>1995</v>
      </c>
      <c r="T150" s="7">
        <f>(SUM('Revenue Metrics'!T$46)*20%)/6</f>
        <v>2438.3333333333335</v>
      </c>
      <c r="U150" s="7">
        <f>(SUM('Revenue Metrics'!U$46)*20%)/6</f>
        <v>2881.6666666666665</v>
      </c>
      <c r="V150" s="7">
        <f>(SUM('Revenue Metrics'!V$46)*20%)/6</f>
        <v>3325</v>
      </c>
      <c r="W150" s="7">
        <f>(SUM('Revenue Metrics'!W$46)*20%)/6</f>
        <v>3815</v>
      </c>
      <c r="X150" s="7">
        <f>(SUM('Revenue Metrics'!X$46)*20%)/6</f>
        <v>4305</v>
      </c>
      <c r="Y150" s="7">
        <f>(SUM('Revenue Metrics'!Y$46)*20%)/6</f>
        <v>4795</v>
      </c>
      <c r="Z150" s="7">
        <f>(SUM('Revenue Metrics'!Z$46)*20%)/7</f>
        <v>470</v>
      </c>
      <c r="AA150" s="7">
        <f>(SUM('Revenue Metrics'!AA$46)*20%)/7</f>
        <v>940</v>
      </c>
      <c r="AB150" s="7">
        <f>(SUM('Revenue Metrics'!AB$46)*20%)/7</f>
        <v>1410</v>
      </c>
      <c r="AC150" s="7">
        <f>(SUM('Revenue Metrics'!AC$46)*20%)/7</f>
        <v>1930</v>
      </c>
      <c r="AD150" s="7">
        <f>(SUM('Revenue Metrics'!AD$46)*20%)/7</f>
        <v>2450</v>
      </c>
      <c r="AE150" s="7">
        <f>(SUM('Revenue Metrics'!AE$46)*20%)/7</f>
        <v>2970</v>
      </c>
      <c r="AF150" s="7">
        <f>(SUM('Revenue Metrics'!AF$46)*20%)/7</f>
        <v>3500</v>
      </c>
      <c r="AG150" s="7">
        <f>(SUM('Revenue Metrics'!AG$46)*20%)/7</f>
        <v>4030</v>
      </c>
      <c r="AH150" s="7">
        <f>(SUM('Revenue Metrics'!AH$46)*20%)/7</f>
        <v>4560</v>
      </c>
      <c r="AI150" s="7">
        <f>(SUM('Revenue Metrics'!AI$46)*20%)/7</f>
        <v>5100</v>
      </c>
      <c r="AJ150" s="7">
        <f>(SUM('Revenue Metrics'!AJ$46)*20%)/7</f>
        <v>5640</v>
      </c>
      <c r="AK150" s="7">
        <f>(SUM('Revenue Metrics'!AK$46)*20%)/7</f>
        <v>6180</v>
      </c>
      <c r="AL150" s="7">
        <f>(SUM('Revenue Metrics'!AL$46)*20%)/8</f>
        <v>498.75</v>
      </c>
      <c r="AM150" s="7">
        <f>(SUM('Revenue Metrics'!AM$46)*20%)/8</f>
        <v>997.5</v>
      </c>
      <c r="AN150" s="7">
        <f>(SUM('Revenue Metrics'!AN$46)*20%)/8</f>
        <v>1496.25</v>
      </c>
      <c r="AO150" s="7">
        <f>(SUM('Revenue Metrics'!AO$46)*20%)/8</f>
        <v>2021.25</v>
      </c>
      <c r="AP150" s="7">
        <f>(SUM('Revenue Metrics'!AP$46)*20%)/8</f>
        <v>2546.25</v>
      </c>
      <c r="AQ150" s="7">
        <f>(SUM('Revenue Metrics'!AQ$46)*20%)/8</f>
        <v>3071.25</v>
      </c>
      <c r="AR150" s="7">
        <f>(SUM('Revenue Metrics'!AR$46)*20%)/8</f>
        <v>3605</v>
      </c>
      <c r="AS150" s="7">
        <f>(SUM('Revenue Metrics'!AS$46)*20%)/8</f>
        <v>4138.75</v>
      </c>
      <c r="AT150" s="7">
        <f>(SUM('Revenue Metrics'!AT$46)*20%)/8</f>
        <v>4672.5</v>
      </c>
      <c r="AU150" s="7">
        <f>(SUM('Revenue Metrics'!AU$46)*20%)/8</f>
        <v>5215</v>
      </c>
      <c r="AV150" s="7">
        <f>(SUM('Revenue Metrics'!AV$46)*20%)/8</f>
        <v>5757.5</v>
      </c>
      <c r="AW150" s="7">
        <f>(SUM('Revenue Metrics'!AW$46)*20%)/8</f>
        <v>6300</v>
      </c>
      <c r="AX150" s="7">
        <f>(SUM('Revenue Metrics'!AX$46)*20%)/9</f>
        <v>505.55555555555554</v>
      </c>
      <c r="AY150" s="7">
        <f>(SUM('Revenue Metrics'!AY$46)*20%)/9</f>
        <v>1011.1111111111111</v>
      </c>
      <c r="AZ150" s="7">
        <f>(SUM('Revenue Metrics'!AZ$46)*20%)/9</f>
        <v>1516.6666666666667</v>
      </c>
      <c r="BA150" s="7">
        <f>(SUM('Revenue Metrics'!BA$46)*20%)/9</f>
        <v>2045.5555555555557</v>
      </c>
      <c r="BB150" s="7">
        <f>(SUM('Revenue Metrics'!BB$46)*20%)/9</f>
        <v>2574.4444444444443</v>
      </c>
      <c r="BC150" s="7">
        <f>(SUM('Revenue Metrics'!BC$46)*20%)/9</f>
        <v>3103.3333333333335</v>
      </c>
      <c r="BD150" s="7">
        <f>(SUM('Revenue Metrics'!BD$46)*20%)/9</f>
        <v>3640</v>
      </c>
      <c r="BE150" s="7">
        <f>(SUM('Revenue Metrics'!BE$46)*20%)/9</f>
        <v>4176.666666666667</v>
      </c>
      <c r="BF150" s="7">
        <f>(SUM('Revenue Metrics'!BF$46)*20%)/9</f>
        <v>4713.333333333333</v>
      </c>
      <c r="BG150" s="7">
        <f>(SUM('Revenue Metrics'!BG$46)*20%)/9</f>
        <v>5257.7777777777774</v>
      </c>
      <c r="BH150" s="7">
        <f>(SUM('Revenue Metrics'!BH$46)*20%)/9</f>
        <v>5802.2222222222226</v>
      </c>
      <c r="BI150" s="7">
        <f>(SUM('Revenue Metrics'!BI$46)*20%)/9</f>
        <v>6346.666666666667</v>
      </c>
    </row>
    <row r="151" spans="1:61" ht="15.75" customHeight="1" x14ac:dyDescent="0.2">
      <c r="A151" s="3" t="s">
        <v>162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61"/>
      <c r="Z151" s="7">
        <f>(SUM('Revenue Metrics'!Z$46)*20%)/7</f>
        <v>470</v>
      </c>
      <c r="AA151" s="7">
        <f>(SUM('Revenue Metrics'!AA$46)*20%)/7</f>
        <v>940</v>
      </c>
      <c r="AB151" s="7">
        <f>(SUM('Revenue Metrics'!AB$46)*20%)/7</f>
        <v>1410</v>
      </c>
      <c r="AC151" s="7">
        <f>(SUM('Revenue Metrics'!AC$46)*20%)/7</f>
        <v>1930</v>
      </c>
      <c r="AD151" s="7">
        <f>(SUM('Revenue Metrics'!AD$46)*20%)/7</f>
        <v>2450</v>
      </c>
      <c r="AE151" s="7">
        <f>(SUM('Revenue Metrics'!AE$46)*20%)/7</f>
        <v>2970</v>
      </c>
      <c r="AF151" s="7">
        <f>(SUM('Revenue Metrics'!AF$46)*20%)/7</f>
        <v>3500</v>
      </c>
      <c r="AG151" s="7">
        <f>(SUM('Revenue Metrics'!AG$46)*20%)/7</f>
        <v>4030</v>
      </c>
      <c r="AH151" s="7">
        <f>(SUM('Revenue Metrics'!AH$46)*20%)/7</f>
        <v>4560</v>
      </c>
      <c r="AI151" s="7">
        <f>(SUM('Revenue Metrics'!AI$46)*20%)/7</f>
        <v>5100</v>
      </c>
      <c r="AJ151" s="7">
        <f>(SUM('Revenue Metrics'!AJ$46)*20%)/7</f>
        <v>5640</v>
      </c>
      <c r="AK151" s="7">
        <f>(SUM('Revenue Metrics'!AK$46)*20%)/7</f>
        <v>6180</v>
      </c>
      <c r="AL151" s="7">
        <f>(SUM('Revenue Metrics'!AL$46)*20%)/8</f>
        <v>498.75</v>
      </c>
      <c r="AM151" s="7">
        <f>(SUM('Revenue Metrics'!AM$46)*20%)/8</f>
        <v>997.5</v>
      </c>
      <c r="AN151" s="7">
        <f>(SUM('Revenue Metrics'!AN$46)*20%)/8</f>
        <v>1496.25</v>
      </c>
      <c r="AO151" s="7">
        <f>(SUM('Revenue Metrics'!AO$46)*20%)/8</f>
        <v>2021.25</v>
      </c>
      <c r="AP151" s="7">
        <f>(SUM('Revenue Metrics'!AP$46)*20%)/8</f>
        <v>2546.25</v>
      </c>
      <c r="AQ151" s="7">
        <f>(SUM('Revenue Metrics'!AQ$46)*20%)/8</f>
        <v>3071.25</v>
      </c>
      <c r="AR151" s="7">
        <f>(SUM('Revenue Metrics'!AR$46)*20%)/8</f>
        <v>3605</v>
      </c>
      <c r="AS151" s="7">
        <f>(SUM('Revenue Metrics'!AS$46)*20%)/8</f>
        <v>4138.75</v>
      </c>
      <c r="AT151" s="7">
        <f>(SUM('Revenue Metrics'!AT$46)*20%)/8</f>
        <v>4672.5</v>
      </c>
      <c r="AU151" s="7">
        <f>(SUM('Revenue Metrics'!AU$46)*20%)/8</f>
        <v>5215</v>
      </c>
      <c r="AV151" s="7">
        <f>(SUM('Revenue Metrics'!AV$46)*20%)/8</f>
        <v>5757.5</v>
      </c>
      <c r="AW151" s="7">
        <f>(SUM('Revenue Metrics'!AW$46)*20%)/8</f>
        <v>6300</v>
      </c>
      <c r="AX151" s="7">
        <f>(SUM('Revenue Metrics'!AX$46)*20%)/9</f>
        <v>505.55555555555554</v>
      </c>
      <c r="AY151" s="7">
        <f>(SUM('Revenue Metrics'!AY$46)*20%)/9</f>
        <v>1011.1111111111111</v>
      </c>
      <c r="AZ151" s="7">
        <f>(SUM('Revenue Metrics'!AZ$46)*20%)/9</f>
        <v>1516.6666666666667</v>
      </c>
      <c r="BA151" s="7">
        <f>(SUM('Revenue Metrics'!BA$46)*20%)/9</f>
        <v>2045.5555555555557</v>
      </c>
      <c r="BB151" s="7">
        <f>(SUM('Revenue Metrics'!BB$46)*20%)/9</f>
        <v>2574.4444444444443</v>
      </c>
      <c r="BC151" s="7">
        <f>(SUM('Revenue Metrics'!BC$46)*20%)/9</f>
        <v>3103.3333333333335</v>
      </c>
      <c r="BD151" s="7">
        <f>(SUM('Revenue Metrics'!BD$46)*20%)/9</f>
        <v>3640</v>
      </c>
      <c r="BE151" s="7">
        <f>(SUM('Revenue Metrics'!BE$46)*20%)/9</f>
        <v>4176.666666666667</v>
      </c>
      <c r="BF151" s="7">
        <f>(SUM('Revenue Metrics'!BF$46)*20%)/9</f>
        <v>4713.333333333333</v>
      </c>
      <c r="BG151" s="7">
        <f>(SUM('Revenue Metrics'!BG$46)*20%)/9</f>
        <v>5257.7777777777774</v>
      </c>
      <c r="BH151" s="7">
        <f>(SUM('Revenue Metrics'!BH$46)*20%)/9</f>
        <v>5802.2222222222226</v>
      </c>
      <c r="BI151" s="7">
        <f>(SUM('Revenue Metrics'!BI$46)*20%)/9</f>
        <v>6346.666666666667</v>
      </c>
    </row>
    <row r="152" spans="1:61" ht="15.75" customHeight="1" x14ac:dyDescent="0.2">
      <c r="A152" s="3" t="s">
        <v>162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AL152" s="7">
        <f>(SUM('Revenue Metrics'!AL$46)*20%)/8</f>
        <v>498.75</v>
      </c>
      <c r="AM152" s="7">
        <f>(SUM('Revenue Metrics'!AM$46)*20%)/8</f>
        <v>997.5</v>
      </c>
      <c r="AN152" s="7">
        <f>(SUM('Revenue Metrics'!AN$46)*20%)/8</f>
        <v>1496.25</v>
      </c>
      <c r="AO152" s="7">
        <f>(SUM('Revenue Metrics'!AO$46)*20%)/8</f>
        <v>2021.25</v>
      </c>
      <c r="AP152" s="7">
        <f>(SUM('Revenue Metrics'!AP$46)*20%)/8</f>
        <v>2546.25</v>
      </c>
      <c r="AQ152" s="7">
        <f>(SUM('Revenue Metrics'!AQ$46)*20%)/8</f>
        <v>3071.25</v>
      </c>
      <c r="AR152" s="7">
        <f>(SUM('Revenue Metrics'!AR$46)*20%)/8</f>
        <v>3605</v>
      </c>
      <c r="AS152" s="7">
        <f>(SUM('Revenue Metrics'!AS$46)*20%)/8</f>
        <v>4138.75</v>
      </c>
      <c r="AT152" s="7">
        <f>(SUM('Revenue Metrics'!AT$46)*20%)/8</f>
        <v>4672.5</v>
      </c>
      <c r="AU152" s="7">
        <f>(SUM('Revenue Metrics'!AU$46)*20%)/8</f>
        <v>5215</v>
      </c>
      <c r="AV152" s="7">
        <f>(SUM('Revenue Metrics'!AV$46)*20%)/8</f>
        <v>5757.5</v>
      </c>
      <c r="AW152" s="7">
        <f>(SUM('Revenue Metrics'!AW$46)*20%)/8</f>
        <v>6300</v>
      </c>
      <c r="AX152" s="7">
        <f>(SUM('Revenue Metrics'!AX$46)*20%)/9</f>
        <v>505.55555555555554</v>
      </c>
      <c r="AY152" s="7">
        <f>(SUM('Revenue Metrics'!AY$46)*20%)/9</f>
        <v>1011.1111111111111</v>
      </c>
      <c r="AZ152" s="7">
        <f>(SUM('Revenue Metrics'!AZ$46)*20%)/9</f>
        <v>1516.6666666666667</v>
      </c>
      <c r="BA152" s="7">
        <f>(SUM('Revenue Metrics'!BA$46)*20%)/9</f>
        <v>2045.5555555555557</v>
      </c>
      <c r="BB152" s="7">
        <f>(SUM('Revenue Metrics'!BB$46)*20%)/9</f>
        <v>2574.4444444444443</v>
      </c>
      <c r="BC152" s="7">
        <f>(SUM('Revenue Metrics'!BC$46)*20%)/9</f>
        <v>3103.3333333333335</v>
      </c>
      <c r="BD152" s="7">
        <f>(SUM('Revenue Metrics'!BD$46)*20%)/9</f>
        <v>3640</v>
      </c>
      <c r="BE152" s="7">
        <f>(SUM('Revenue Metrics'!BE$46)*20%)/9</f>
        <v>4176.666666666667</v>
      </c>
      <c r="BF152" s="7">
        <f>(SUM('Revenue Metrics'!BF$46)*20%)/9</f>
        <v>4713.333333333333</v>
      </c>
      <c r="BG152" s="7">
        <f>(SUM('Revenue Metrics'!BG$46)*20%)/9</f>
        <v>5257.7777777777774</v>
      </c>
      <c r="BH152" s="7">
        <f>(SUM('Revenue Metrics'!BH$46)*20%)/9</f>
        <v>5802.2222222222226</v>
      </c>
      <c r="BI152" s="7">
        <f>(SUM('Revenue Metrics'!BI$46)*20%)/9</f>
        <v>6346.666666666667</v>
      </c>
    </row>
    <row r="153" spans="1:61" ht="15.75" customHeight="1" x14ac:dyDescent="0.2">
      <c r="A153" s="3" t="s">
        <v>162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>
        <f>(SUM('Revenue Metrics'!AX$46)*20%)/9</f>
        <v>505.55555555555554</v>
      </c>
      <c r="AY153" s="7">
        <f>(SUM('Revenue Metrics'!AY$46)*20%)/9</f>
        <v>1011.1111111111111</v>
      </c>
      <c r="AZ153" s="7">
        <f>(SUM('Revenue Metrics'!AZ$46)*20%)/9</f>
        <v>1516.6666666666667</v>
      </c>
      <c r="BA153" s="7">
        <f>(SUM('Revenue Metrics'!BA$46)*20%)/9</f>
        <v>2045.5555555555557</v>
      </c>
      <c r="BB153" s="7">
        <f>(SUM('Revenue Metrics'!BB$46)*20%)/9</f>
        <v>2574.4444444444443</v>
      </c>
      <c r="BC153" s="7">
        <f>(SUM('Revenue Metrics'!BC$46)*20%)/9</f>
        <v>3103.3333333333335</v>
      </c>
      <c r="BD153" s="7">
        <f>(SUM('Revenue Metrics'!BD$46)*20%)/9</f>
        <v>3640</v>
      </c>
      <c r="BE153" s="7">
        <f>(SUM('Revenue Metrics'!BE$46)*20%)/9</f>
        <v>4176.666666666667</v>
      </c>
      <c r="BF153" s="7">
        <f>(SUM('Revenue Metrics'!BF$46)*20%)/9</f>
        <v>4713.333333333333</v>
      </c>
      <c r="BG153" s="7">
        <f>(SUM('Revenue Metrics'!BG$46)*20%)/9</f>
        <v>5257.7777777777774</v>
      </c>
      <c r="BH153" s="7">
        <f>(SUM('Revenue Metrics'!BH$46)*20%)/9</f>
        <v>5802.2222222222226</v>
      </c>
      <c r="BI153" s="7">
        <f>(SUM('Revenue Metrics'!BI$46)*20%)/9</f>
        <v>6346.666666666667</v>
      </c>
    </row>
    <row r="154" spans="1:61" ht="15.75" customHeight="1" x14ac:dyDescent="0.2">
      <c r="A154" s="3" t="s">
        <v>163</v>
      </c>
      <c r="B154" s="7">
        <f>(SUM('Revenue Metrics'!B$46)*10%)</f>
        <v>70</v>
      </c>
      <c r="C154" s="7">
        <f>(SUM('Revenue Metrics'!C$46)*10%)</f>
        <v>140</v>
      </c>
      <c r="D154" s="7">
        <f>(SUM('Revenue Metrics'!D$46)*10%)</f>
        <v>210</v>
      </c>
      <c r="E154" s="7">
        <f>(SUM('Revenue Metrics'!E$46)*10%)/2</f>
        <v>210</v>
      </c>
      <c r="F154" s="7">
        <f>(SUM('Revenue Metrics'!F$46)*10%)/2</f>
        <v>315</v>
      </c>
      <c r="G154" s="7">
        <f>(SUM('Revenue Metrics'!G$46)*10%)/2</f>
        <v>420</v>
      </c>
      <c r="H154" s="7">
        <f>(SUM('Revenue Metrics'!H$46)*10%)/2</f>
        <v>612.5</v>
      </c>
      <c r="I154" s="7">
        <f>(SUM('Revenue Metrics'!I$46)*10%)/2</f>
        <v>805</v>
      </c>
      <c r="J154" s="7">
        <f>(SUM('Revenue Metrics'!J$46)*10%)/2</f>
        <v>997.5</v>
      </c>
      <c r="K154" s="7">
        <f>(SUM('Revenue Metrics'!K$46)*10%)/2</f>
        <v>1260</v>
      </c>
      <c r="L154" s="7">
        <f>(SUM('Revenue Metrics'!L$46)*10%)/2</f>
        <v>1522.5</v>
      </c>
      <c r="M154" s="7">
        <f>(SUM('Revenue Metrics'!M$46)*10%)/2</f>
        <v>1785</v>
      </c>
      <c r="N154" s="7">
        <f>(SUM('Revenue Metrics'!N$46)*10%)/3</f>
        <v>280</v>
      </c>
      <c r="O154" s="7">
        <f>(SUM('Revenue Metrics'!O$46)*10%)/3</f>
        <v>560</v>
      </c>
      <c r="P154" s="7">
        <f>(SUM('Revenue Metrics'!P$46)*10%)/3</f>
        <v>840</v>
      </c>
      <c r="Q154" s="7">
        <f>(SUM('Revenue Metrics'!Q$46)*10%)/3</f>
        <v>1225</v>
      </c>
      <c r="R154" s="7">
        <f>(SUM('Revenue Metrics'!R$46)*10%)/3</f>
        <v>1610</v>
      </c>
      <c r="S154" s="7">
        <f>(SUM('Revenue Metrics'!S$46)*10%)/3</f>
        <v>1995</v>
      </c>
      <c r="T154" s="7">
        <f>(SUM('Revenue Metrics'!T$46)*10%)/3</f>
        <v>2438.3333333333335</v>
      </c>
      <c r="U154" s="7">
        <f>(SUM('Revenue Metrics'!U$46)*10%)/3</f>
        <v>2881.6666666666665</v>
      </c>
      <c r="V154" s="7">
        <f>(SUM('Revenue Metrics'!V$46)*10%)/3</f>
        <v>3325</v>
      </c>
      <c r="W154" s="7">
        <f>(SUM('Revenue Metrics'!W$46)*10%)/3</f>
        <v>3815</v>
      </c>
      <c r="X154" s="7">
        <f>(SUM('Revenue Metrics'!X$46)*10%)/3</f>
        <v>4305</v>
      </c>
      <c r="Y154" s="7">
        <f>(SUM('Revenue Metrics'!Y$46)*10%)/3</f>
        <v>4795</v>
      </c>
      <c r="Z154" s="7">
        <f>(SUM('Revenue Metrics'!Z$46)*10%)/3</f>
        <v>548.33333333333337</v>
      </c>
      <c r="AA154" s="7">
        <f>(SUM('Revenue Metrics'!AA$46)*10%)/3</f>
        <v>1096.6666666666667</v>
      </c>
      <c r="AB154" s="7">
        <f>(SUM('Revenue Metrics'!AB$46)*10%)/3</f>
        <v>1645</v>
      </c>
      <c r="AC154" s="7">
        <f>(SUM('Revenue Metrics'!AC$46)*10%)/3</f>
        <v>2251.6666666666665</v>
      </c>
      <c r="AD154" s="7">
        <f>(SUM('Revenue Metrics'!AD$46)*10%)/3</f>
        <v>2858.3333333333335</v>
      </c>
      <c r="AE154" s="7">
        <f>(SUM('Revenue Metrics'!AE$46)*10%)/3</f>
        <v>3465</v>
      </c>
      <c r="AF154" s="7">
        <f>(SUM('Revenue Metrics'!AF$46)*10%)/3</f>
        <v>4083.3333333333335</v>
      </c>
      <c r="AG154" s="7">
        <f>(SUM('Revenue Metrics'!AG$46)*10%)/3</f>
        <v>4701.666666666667</v>
      </c>
      <c r="AH154" s="7">
        <f>(SUM('Revenue Metrics'!AH$46)*10%)/3</f>
        <v>5320</v>
      </c>
      <c r="AI154" s="7">
        <f>(SUM('Revenue Metrics'!AI$46)*10%)/3</f>
        <v>5950</v>
      </c>
      <c r="AJ154" s="7">
        <f>(SUM('Revenue Metrics'!AJ$46)*10%)/3</f>
        <v>6580</v>
      </c>
      <c r="AK154" s="7">
        <f>(SUM('Revenue Metrics'!AK$46)*10%)/3</f>
        <v>7210</v>
      </c>
      <c r="AL154" s="7">
        <f>(SUM('Revenue Metrics'!AL$46)*10%)/3</f>
        <v>665</v>
      </c>
      <c r="AM154" s="7">
        <f>(SUM('Revenue Metrics'!AM$46)*10%)/3</f>
        <v>1330</v>
      </c>
      <c r="AN154" s="7">
        <f>(SUM('Revenue Metrics'!AN$46)*10%)/3</f>
        <v>1995</v>
      </c>
      <c r="AO154" s="7">
        <f>(SUM('Revenue Metrics'!AO$46)*10%)/3</f>
        <v>2695</v>
      </c>
      <c r="AP154" s="7">
        <f>(SUM('Revenue Metrics'!AP$46)*10%)/3</f>
        <v>3395</v>
      </c>
      <c r="AQ154" s="7">
        <f>(SUM('Revenue Metrics'!AQ$46)*10%)/3</f>
        <v>4095</v>
      </c>
      <c r="AR154" s="7">
        <f>(SUM('Revenue Metrics'!AR$46)*10%)/3</f>
        <v>4806.666666666667</v>
      </c>
      <c r="AS154" s="7">
        <f>(SUM('Revenue Metrics'!AS$46)*10%)/3</f>
        <v>5518.333333333333</v>
      </c>
      <c r="AT154" s="7">
        <f>(SUM('Revenue Metrics'!AT$46)*10%)/3</f>
        <v>6230</v>
      </c>
      <c r="AU154" s="7">
        <f>(SUM('Revenue Metrics'!AU$46)*10%)/3</f>
        <v>6953.333333333333</v>
      </c>
      <c r="AV154" s="7">
        <f>(SUM('Revenue Metrics'!AV$46)*10%)/3</f>
        <v>7676.666666666667</v>
      </c>
      <c r="AW154" s="7">
        <f>(SUM('Revenue Metrics'!AW$46)*10%)/3</f>
        <v>8400</v>
      </c>
      <c r="AX154" s="7">
        <f>(SUM('Revenue Metrics'!AX$46)*10%)/3</f>
        <v>758.33333333333337</v>
      </c>
      <c r="AY154" s="7">
        <f>(SUM('Revenue Metrics'!AY$46)*10%)/3</f>
        <v>1516.6666666666667</v>
      </c>
      <c r="AZ154" s="7">
        <f>(SUM('Revenue Metrics'!AZ$46)*10%)/3</f>
        <v>2275</v>
      </c>
      <c r="BA154" s="7">
        <f>(SUM('Revenue Metrics'!BA$46)*10%)/3</f>
        <v>3068.3333333333335</v>
      </c>
      <c r="BB154" s="7">
        <f>(SUM('Revenue Metrics'!BB$46)*10%)/3</f>
        <v>3861.6666666666665</v>
      </c>
      <c r="BC154" s="7">
        <f>(SUM('Revenue Metrics'!BC$46)*10%)/3</f>
        <v>4655</v>
      </c>
      <c r="BD154" s="7">
        <f>(SUM('Revenue Metrics'!BD$46)*10%)/3</f>
        <v>5460</v>
      </c>
      <c r="BE154" s="7">
        <f>(SUM('Revenue Metrics'!BE$46)*10%)/3</f>
        <v>6265</v>
      </c>
      <c r="BF154" s="7">
        <f>(SUM('Revenue Metrics'!BF$46)*10%)/3</f>
        <v>7070</v>
      </c>
      <c r="BG154" s="7">
        <f>(SUM('Revenue Metrics'!BG$46)*10%)/3</f>
        <v>7886.666666666667</v>
      </c>
      <c r="BH154" s="7">
        <f>(SUM('Revenue Metrics'!BH$46)*10%)/3</f>
        <v>8703.3333333333339</v>
      </c>
      <c r="BI154" s="7">
        <f>(SUM('Revenue Metrics'!BI$46)*10%)/3</f>
        <v>9520</v>
      </c>
    </row>
    <row r="155" spans="1:61" ht="15.75" customHeight="1" x14ac:dyDescent="0.2">
      <c r="A155" s="3" t="s">
        <v>163</v>
      </c>
      <c r="B155" s="4">
        <f>(SUM('Revenue Metrics'!B$46)*10%)*0%</f>
        <v>0</v>
      </c>
      <c r="C155" s="4">
        <f>(SUM('Revenue Metrics'!C$46)*10%)*0%</f>
        <v>0</v>
      </c>
      <c r="D155" s="4">
        <f>(SUM('Revenue Metrics'!D$46)*10%)*0%</f>
        <v>0</v>
      </c>
      <c r="E155" s="7">
        <f>(SUM('Revenue Metrics'!E$46)*10%)/2</f>
        <v>210</v>
      </c>
      <c r="F155" s="7">
        <f>(SUM('Revenue Metrics'!F$46)*10%)/2</f>
        <v>315</v>
      </c>
      <c r="G155" s="7">
        <f>(SUM('Revenue Metrics'!G$46)*10%)/2</f>
        <v>420</v>
      </c>
      <c r="H155" s="7">
        <f>(SUM('Revenue Metrics'!H$46)*10%)/2</f>
        <v>612.5</v>
      </c>
      <c r="I155" s="7">
        <f>(SUM('Revenue Metrics'!I$46)*10%)/2</f>
        <v>805</v>
      </c>
      <c r="J155" s="7">
        <f>(SUM('Revenue Metrics'!J$46)*10%)/2</f>
        <v>997.5</v>
      </c>
      <c r="K155" s="7">
        <f>(SUM('Revenue Metrics'!K$46)*10%)/2</f>
        <v>1260</v>
      </c>
      <c r="L155" s="7">
        <f>(SUM('Revenue Metrics'!L$46)*10%)/2</f>
        <v>1522.5</v>
      </c>
      <c r="M155" s="7">
        <f>(SUM('Revenue Metrics'!M$46)*10%)/2</f>
        <v>1785</v>
      </c>
      <c r="N155" s="7">
        <f>(SUM('Revenue Metrics'!N$46)*10%)/3</f>
        <v>280</v>
      </c>
      <c r="O155" s="7">
        <f>(SUM('Revenue Metrics'!O$46)*10%)/3</f>
        <v>560</v>
      </c>
      <c r="P155" s="7">
        <f>(SUM('Revenue Metrics'!P$46)*10%)/3</f>
        <v>840</v>
      </c>
      <c r="Q155" s="7">
        <f>(SUM('Revenue Metrics'!Q$46)*10%)/3</f>
        <v>1225</v>
      </c>
      <c r="R155" s="7">
        <f>(SUM('Revenue Metrics'!R$46)*10%)/3</f>
        <v>1610</v>
      </c>
      <c r="S155" s="7">
        <f>(SUM('Revenue Metrics'!S$46)*10%)/3</f>
        <v>1995</v>
      </c>
      <c r="T155" s="7">
        <f>(SUM('Revenue Metrics'!T$46)*10%)/3</f>
        <v>2438.3333333333335</v>
      </c>
      <c r="U155" s="7">
        <f>(SUM('Revenue Metrics'!U$46)*10%)/3</f>
        <v>2881.6666666666665</v>
      </c>
      <c r="V155" s="7">
        <f>(SUM('Revenue Metrics'!V$46)*10%)/3</f>
        <v>3325</v>
      </c>
      <c r="W155" s="7">
        <f>(SUM('Revenue Metrics'!W$46)*10%)/3</f>
        <v>3815</v>
      </c>
      <c r="X155" s="7">
        <f>(SUM('Revenue Metrics'!X$46)*10%)/3</f>
        <v>4305</v>
      </c>
      <c r="Y155" s="7">
        <f>(SUM('Revenue Metrics'!Y$46)*10%)/3</f>
        <v>4795</v>
      </c>
      <c r="Z155" s="7">
        <f>(SUM('Revenue Metrics'!Z$46)*10%)/3</f>
        <v>548.33333333333337</v>
      </c>
      <c r="AA155" s="7">
        <f>(SUM('Revenue Metrics'!AA$46)*10%)/3</f>
        <v>1096.6666666666667</v>
      </c>
      <c r="AB155" s="7">
        <f>(SUM('Revenue Metrics'!AB$46)*10%)/3</f>
        <v>1645</v>
      </c>
      <c r="AC155" s="7">
        <f>(SUM('Revenue Metrics'!AC$46)*10%)/3</f>
        <v>2251.6666666666665</v>
      </c>
      <c r="AD155" s="7">
        <f>(SUM('Revenue Metrics'!AD$46)*10%)/3</f>
        <v>2858.3333333333335</v>
      </c>
      <c r="AE155" s="7">
        <f>(SUM('Revenue Metrics'!AE$46)*10%)/3</f>
        <v>3465</v>
      </c>
      <c r="AF155" s="7">
        <f>(SUM('Revenue Metrics'!AF$46)*10%)/3</f>
        <v>4083.3333333333335</v>
      </c>
      <c r="AG155" s="7">
        <f>(SUM('Revenue Metrics'!AG$46)*10%)/3</f>
        <v>4701.666666666667</v>
      </c>
      <c r="AH155" s="7">
        <f>(SUM('Revenue Metrics'!AH$46)*10%)/3</f>
        <v>5320</v>
      </c>
      <c r="AI155" s="7">
        <f>(SUM('Revenue Metrics'!AI$46)*10%)/3</f>
        <v>5950</v>
      </c>
      <c r="AJ155" s="7">
        <f>(SUM('Revenue Metrics'!AJ$46)*10%)/3</f>
        <v>6580</v>
      </c>
      <c r="AK155" s="7">
        <f>(SUM('Revenue Metrics'!AK$46)*10%)/3</f>
        <v>7210</v>
      </c>
      <c r="AL155" s="7">
        <f>(SUM('Revenue Metrics'!AL$46)*10%)/3</f>
        <v>665</v>
      </c>
      <c r="AM155" s="7">
        <f>(SUM('Revenue Metrics'!AM$46)*10%)/3</f>
        <v>1330</v>
      </c>
      <c r="AN155" s="7">
        <f>(SUM('Revenue Metrics'!AN$46)*10%)/3</f>
        <v>1995</v>
      </c>
      <c r="AO155" s="7">
        <f>(SUM('Revenue Metrics'!AO$46)*10%)/3</f>
        <v>2695</v>
      </c>
      <c r="AP155" s="7">
        <f>(SUM('Revenue Metrics'!AP$46)*10%)/3</f>
        <v>3395</v>
      </c>
      <c r="AQ155" s="7">
        <f>(SUM('Revenue Metrics'!AQ$46)*10%)/3</f>
        <v>4095</v>
      </c>
      <c r="AR155" s="7">
        <f>(SUM('Revenue Metrics'!AR$46)*10%)/3</f>
        <v>4806.666666666667</v>
      </c>
      <c r="AS155" s="7">
        <f>(SUM('Revenue Metrics'!AS$46)*10%)/3</f>
        <v>5518.333333333333</v>
      </c>
      <c r="AT155" s="7">
        <f>(SUM('Revenue Metrics'!AT$46)*10%)/3</f>
        <v>6230</v>
      </c>
      <c r="AU155" s="7">
        <f>(SUM('Revenue Metrics'!AU$46)*10%)/3</f>
        <v>6953.333333333333</v>
      </c>
      <c r="AV155" s="7">
        <f>(SUM('Revenue Metrics'!AV$46)*10%)/3</f>
        <v>7676.666666666667</v>
      </c>
      <c r="AW155" s="7">
        <f>(SUM('Revenue Metrics'!AW$46)*10%)/3</f>
        <v>8400</v>
      </c>
      <c r="AX155" s="7">
        <f>(SUM('Revenue Metrics'!AX$46)*10%)/3</f>
        <v>758.33333333333337</v>
      </c>
      <c r="AY155" s="7">
        <f>(SUM('Revenue Metrics'!AY$46)*10%)/3</f>
        <v>1516.6666666666667</v>
      </c>
      <c r="AZ155" s="7">
        <f>(SUM('Revenue Metrics'!AZ$46)*10%)/3</f>
        <v>2275</v>
      </c>
      <c r="BA155" s="7">
        <f>(SUM('Revenue Metrics'!BA$46)*10%)/3</f>
        <v>3068.3333333333335</v>
      </c>
      <c r="BB155" s="7">
        <f>(SUM('Revenue Metrics'!BB$46)*10%)/3</f>
        <v>3861.6666666666665</v>
      </c>
      <c r="BC155" s="7">
        <f>(SUM('Revenue Metrics'!BC$46)*10%)/3</f>
        <v>4655</v>
      </c>
      <c r="BD155" s="7">
        <f>(SUM('Revenue Metrics'!BD$46)*10%)/3</f>
        <v>5460</v>
      </c>
      <c r="BE155" s="7">
        <f>(SUM('Revenue Metrics'!BE$46)*10%)/3</f>
        <v>6265</v>
      </c>
      <c r="BF155" s="7">
        <f>(SUM('Revenue Metrics'!BF$46)*10%)/3</f>
        <v>7070</v>
      </c>
      <c r="BG155" s="7">
        <f>(SUM('Revenue Metrics'!BG$46)*10%)/3</f>
        <v>7886.666666666667</v>
      </c>
      <c r="BH155" s="7">
        <f>(SUM('Revenue Metrics'!BH$46)*10%)/3</f>
        <v>8703.3333333333339</v>
      </c>
      <c r="BI155" s="7">
        <f>(SUM('Revenue Metrics'!BI$46)*10%)/3</f>
        <v>9520</v>
      </c>
    </row>
    <row r="156" spans="1:61" ht="15.75" customHeight="1" x14ac:dyDescent="0.2">
      <c r="A156" s="3" t="s">
        <v>163</v>
      </c>
      <c r="B156" s="4">
        <f>(SUM('Revenue Metrics'!B$46)*10%)*0%</f>
        <v>0</v>
      </c>
      <c r="C156" s="4">
        <f>(SUM('Revenue Metrics'!C$46)*10%)*0%</f>
        <v>0</v>
      </c>
      <c r="D156" s="4">
        <f>(SUM('Revenue Metrics'!D$46)*10%)*0%</f>
        <v>0</v>
      </c>
      <c r="E156" s="4">
        <f>(SUM('Revenue Metrics'!E$46)*10%)*0%</f>
        <v>0</v>
      </c>
      <c r="F156" s="4">
        <f>(SUM('Revenue Metrics'!F$46)*10%)*0%</f>
        <v>0</v>
      </c>
      <c r="G156" s="4">
        <f>(SUM('Revenue Metrics'!G$46)*10%)*0%</f>
        <v>0</v>
      </c>
      <c r="H156" s="4">
        <f>(SUM('Revenue Metrics'!H$46)*10%)*0%</f>
        <v>0</v>
      </c>
      <c r="I156" s="4">
        <f>(SUM('Revenue Metrics'!I$46)*10%)*0%</f>
        <v>0</v>
      </c>
      <c r="J156" s="4">
        <f>(SUM('Revenue Metrics'!J$46)*10%)*0%</f>
        <v>0</v>
      </c>
      <c r="K156" s="4">
        <f>(SUM('Revenue Metrics'!K$46)*10%)*0%</f>
        <v>0</v>
      </c>
      <c r="L156" s="4">
        <f>(SUM('Revenue Metrics'!L$46)*10%)*0%</f>
        <v>0</v>
      </c>
      <c r="M156" s="4">
        <f>(SUM('Revenue Metrics'!M$46)*10%)*0%</f>
        <v>0</v>
      </c>
      <c r="N156" s="7">
        <f>(SUM('Revenue Metrics'!N$46)*10%)/3</f>
        <v>280</v>
      </c>
      <c r="O156" s="7">
        <f>(SUM('Revenue Metrics'!O$46)*10%)/3</f>
        <v>560</v>
      </c>
      <c r="P156" s="7">
        <f>(SUM('Revenue Metrics'!P$46)*10%)/3</f>
        <v>840</v>
      </c>
      <c r="Q156" s="7">
        <f>(SUM('Revenue Metrics'!Q$46)*10%)/3</f>
        <v>1225</v>
      </c>
      <c r="R156" s="7">
        <f>(SUM('Revenue Metrics'!R$46)*10%)/3</f>
        <v>1610</v>
      </c>
      <c r="S156" s="7">
        <f>(SUM('Revenue Metrics'!S$46)*10%)/3</f>
        <v>1995</v>
      </c>
      <c r="T156" s="7">
        <f>(SUM('Revenue Metrics'!T$46)*10%)/3</f>
        <v>2438.3333333333335</v>
      </c>
      <c r="U156" s="7">
        <f>(SUM('Revenue Metrics'!U$46)*10%)/3</f>
        <v>2881.6666666666665</v>
      </c>
      <c r="V156" s="7">
        <f>(SUM('Revenue Metrics'!V$46)*10%)/3</f>
        <v>3325</v>
      </c>
      <c r="W156" s="7">
        <f>(SUM('Revenue Metrics'!W$46)*10%)/3</f>
        <v>3815</v>
      </c>
      <c r="X156" s="7">
        <f>(SUM('Revenue Metrics'!X$46)*10%)/3</f>
        <v>4305</v>
      </c>
      <c r="Y156" s="7">
        <f>(SUM('Revenue Metrics'!Y$46)*10%)/3</f>
        <v>4795</v>
      </c>
      <c r="Z156" s="7">
        <f>(SUM('Revenue Metrics'!Z$46)*10%)/3</f>
        <v>548.33333333333337</v>
      </c>
      <c r="AA156" s="7">
        <f>(SUM('Revenue Metrics'!AA$46)*10%)/3</f>
        <v>1096.6666666666667</v>
      </c>
      <c r="AB156" s="7">
        <f>(SUM('Revenue Metrics'!AB$46)*10%)/3</f>
        <v>1645</v>
      </c>
      <c r="AC156" s="7">
        <f>(SUM('Revenue Metrics'!AC$46)*10%)/3</f>
        <v>2251.6666666666665</v>
      </c>
      <c r="AD156" s="7">
        <f>(SUM('Revenue Metrics'!AD$46)*10%)/3</f>
        <v>2858.3333333333335</v>
      </c>
      <c r="AE156" s="7">
        <f>(SUM('Revenue Metrics'!AE$46)*10%)/3</f>
        <v>3465</v>
      </c>
      <c r="AF156" s="7">
        <f>(SUM('Revenue Metrics'!AF$46)*10%)/3</f>
        <v>4083.3333333333335</v>
      </c>
      <c r="AG156" s="7">
        <f>(SUM('Revenue Metrics'!AG$46)*10%)/3</f>
        <v>4701.666666666667</v>
      </c>
      <c r="AH156" s="7">
        <f>(SUM('Revenue Metrics'!AH$46)*10%)/3</f>
        <v>5320</v>
      </c>
      <c r="AI156" s="7">
        <f>(SUM('Revenue Metrics'!AI$46)*10%)/3</f>
        <v>5950</v>
      </c>
      <c r="AJ156" s="7">
        <f>(SUM('Revenue Metrics'!AJ$46)*10%)/3</f>
        <v>6580</v>
      </c>
      <c r="AK156" s="7">
        <f>(SUM('Revenue Metrics'!AK$46)*10%)/3</f>
        <v>7210</v>
      </c>
      <c r="AL156" s="7">
        <f>(SUM('Revenue Metrics'!AL$46)*10%)/3</f>
        <v>665</v>
      </c>
      <c r="AM156" s="7">
        <f>(SUM('Revenue Metrics'!AM$46)*10%)/3</f>
        <v>1330</v>
      </c>
      <c r="AN156" s="7">
        <f>(SUM('Revenue Metrics'!AN$46)*10%)/3</f>
        <v>1995</v>
      </c>
      <c r="AO156" s="7">
        <f>(SUM('Revenue Metrics'!AO$46)*10%)/3</f>
        <v>2695</v>
      </c>
      <c r="AP156" s="7">
        <f>(SUM('Revenue Metrics'!AP$46)*10%)/3</f>
        <v>3395</v>
      </c>
      <c r="AQ156" s="7">
        <f>(SUM('Revenue Metrics'!AQ$46)*10%)/3</f>
        <v>4095</v>
      </c>
      <c r="AR156" s="7">
        <f>(SUM('Revenue Metrics'!AR$46)*10%)/3</f>
        <v>4806.666666666667</v>
      </c>
      <c r="AS156" s="7">
        <f>(SUM('Revenue Metrics'!AS$46)*10%)/3</f>
        <v>5518.333333333333</v>
      </c>
      <c r="AT156" s="7">
        <f>(SUM('Revenue Metrics'!AT$46)*10%)/3</f>
        <v>6230</v>
      </c>
      <c r="AU156" s="7">
        <f>(SUM('Revenue Metrics'!AU$46)*10%)/3</f>
        <v>6953.333333333333</v>
      </c>
      <c r="AV156" s="7">
        <f>(SUM('Revenue Metrics'!AV$46)*10%)/3</f>
        <v>7676.666666666667</v>
      </c>
      <c r="AW156" s="7">
        <f>(SUM('Revenue Metrics'!AW$46)*10%)/3</f>
        <v>8400</v>
      </c>
      <c r="AX156" s="7">
        <f>(SUM('Revenue Metrics'!AX$46)*10%)/3</f>
        <v>758.33333333333337</v>
      </c>
      <c r="AY156" s="7">
        <f>(SUM('Revenue Metrics'!AY$46)*10%)/3</f>
        <v>1516.6666666666667</v>
      </c>
      <c r="AZ156" s="7">
        <f>(SUM('Revenue Metrics'!AZ$46)*10%)/3</f>
        <v>2275</v>
      </c>
      <c r="BA156" s="7">
        <f>(SUM('Revenue Metrics'!BA$46)*10%)/3</f>
        <v>3068.3333333333335</v>
      </c>
      <c r="BB156" s="7">
        <f>(SUM('Revenue Metrics'!BB$46)*10%)/3</f>
        <v>3861.6666666666665</v>
      </c>
      <c r="BC156" s="7">
        <f>(SUM('Revenue Metrics'!BC$46)*10%)/3</f>
        <v>4655</v>
      </c>
      <c r="BD156" s="7">
        <f>(SUM('Revenue Metrics'!BD$46)*10%)/3</f>
        <v>5460</v>
      </c>
      <c r="BE156" s="7">
        <f>(SUM('Revenue Metrics'!BE$46)*10%)/3</f>
        <v>6265</v>
      </c>
      <c r="BF156" s="7">
        <f>(SUM('Revenue Metrics'!BF$46)*10%)/3</f>
        <v>7070</v>
      </c>
      <c r="BG156" s="7">
        <f>(SUM('Revenue Metrics'!BG$46)*10%)/3</f>
        <v>7886.666666666667</v>
      </c>
      <c r="BH156" s="7">
        <f>(SUM('Revenue Metrics'!BH$46)*10%)/3</f>
        <v>8703.3333333333339</v>
      </c>
      <c r="BI156" s="7">
        <f>(SUM('Revenue Metrics'!BI$46)*10%)/3</f>
        <v>9520</v>
      </c>
    </row>
    <row r="157" spans="1:61" ht="15.75" customHeight="1" x14ac:dyDescent="0.2">
      <c r="A157" s="3" t="s">
        <v>164</v>
      </c>
      <c r="B157" s="4">
        <f>(SUM('Revenue Metrics'!B$53)*10%)*0%</f>
        <v>0</v>
      </c>
      <c r="C157" s="4">
        <f>(SUM('Revenue Metrics'!C$53)*10%)*0%</f>
        <v>0</v>
      </c>
      <c r="D157" s="4">
        <f>(SUM('Revenue Metrics'!D$53)*10%)*0%</f>
        <v>0</v>
      </c>
      <c r="E157" s="4">
        <f>(SUM('Revenue Metrics'!E$53)*10%)*0%</f>
        <v>0</v>
      </c>
      <c r="F157" s="4">
        <f>(SUM('Revenue Metrics'!F$53)*10%)*0%</f>
        <v>0</v>
      </c>
      <c r="G157" s="4">
        <f>(SUM('Revenue Metrics'!G$53)*10%)*0%</f>
        <v>0</v>
      </c>
      <c r="H157" s="4">
        <f>(SUM('Revenue Metrics'!H$53)*10%)</f>
        <v>0</v>
      </c>
      <c r="I157" s="4">
        <f>(SUM('Revenue Metrics'!I$53)*10%)</f>
        <v>0</v>
      </c>
      <c r="J157" s="4">
        <f>(SUM('Revenue Metrics'!J$53)*10%)</f>
        <v>0</v>
      </c>
      <c r="K157" s="4">
        <f>K37*10%</f>
        <v>291.66666666666669</v>
      </c>
      <c r="L157" s="4">
        <f>L37*10%</f>
        <v>291.66666666666669</v>
      </c>
      <c r="M157" s="4">
        <f t="shared" ref="M157:Q157" si="205">M37*10%</f>
        <v>291.66666666666669</v>
      </c>
      <c r="N157" s="4">
        <f t="shared" si="205"/>
        <v>291.66666666666669</v>
      </c>
      <c r="O157" s="4">
        <f t="shared" si="205"/>
        <v>291.66666666666669</v>
      </c>
      <c r="P157" s="4">
        <f t="shared" si="205"/>
        <v>291.66666666666669</v>
      </c>
      <c r="Q157" s="4">
        <f t="shared" si="205"/>
        <v>291.66666666666669</v>
      </c>
      <c r="R157" s="4">
        <f t="shared" ref="R157:BI157" si="206">R37*10%</f>
        <v>291.66666666666669</v>
      </c>
      <c r="S157" s="4">
        <f t="shared" si="206"/>
        <v>291.66666666666669</v>
      </c>
      <c r="T157" s="4">
        <f t="shared" si="206"/>
        <v>291.66666666666669</v>
      </c>
      <c r="U157" s="4">
        <f t="shared" si="206"/>
        <v>291.66666666666669</v>
      </c>
      <c r="V157" s="4">
        <f t="shared" si="206"/>
        <v>291.66666666666669</v>
      </c>
      <c r="W157" s="4">
        <f t="shared" si="206"/>
        <v>291.66666666666669</v>
      </c>
      <c r="X157" s="4">
        <f t="shared" si="206"/>
        <v>291.66666666666669</v>
      </c>
      <c r="Y157" s="4">
        <f t="shared" si="206"/>
        <v>291.66666666666669</v>
      </c>
      <c r="Z157" s="4">
        <f t="shared" si="206"/>
        <v>306.25</v>
      </c>
      <c r="AA157" s="4">
        <f t="shared" si="206"/>
        <v>306.25</v>
      </c>
      <c r="AB157" s="4">
        <f t="shared" si="206"/>
        <v>306.25</v>
      </c>
      <c r="AC157" s="4">
        <f t="shared" si="206"/>
        <v>306.25</v>
      </c>
      <c r="AD157" s="4">
        <f t="shared" si="206"/>
        <v>306.25</v>
      </c>
      <c r="AE157" s="4">
        <f t="shared" si="206"/>
        <v>306.25</v>
      </c>
      <c r="AF157" s="4">
        <f t="shared" si="206"/>
        <v>306.25</v>
      </c>
      <c r="AG157" s="4">
        <f t="shared" si="206"/>
        <v>306.25</v>
      </c>
      <c r="AH157" s="4">
        <f t="shared" si="206"/>
        <v>306.25</v>
      </c>
      <c r="AI157" s="4">
        <f t="shared" si="206"/>
        <v>306.25</v>
      </c>
      <c r="AJ157" s="4">
        <f t="shared" si="206"/>
        <v>306.25</v>
      </c>
      <c r="AK157" s="4">
        <f t="shared" si="206"/>
        <v>306.25</v>
      </c>
      <c r="AL157" s="4">
        <f t="shared" si="206"/>
        <v>306.25</v>
      </c>
      <c r="AM157" s="4">
        <f t="shared" si="206"/>
        <v>306.25</v>
      </c>
      <c r="AN157" s="4">
        <f t="shared" si="206"/>
        <v>306.25</v>
      </c>
      <c r="AO157" s="4">
        <f t="shared" si="206"/>
        <v>306.25</v>
      </c>
      <c r="AP157" s="4">
        <f t="shared" si="206"/>
        <v>306.25</v>
      </c>
      <c r="AQ157" s="4">
        <f t="shared" si="206"/>
        <v>306.25</v>
      </c>
      <c r="AR157" s="4">
        <f t="shared" si="206"/>
        <v>306.25</v>
      </c>
      <c r="AS157" s="4">
        <f t="shared" si="206"/>
        <v>306.25</v>
      </c>
      <c r="AT157" s="4">
        <f t="shared" si="206"/>
        <v>306.25</v>
      </c>
      <c r="AU157" s="4">
        <f t="shared" si="206"/>
        <v>306.25</v>
      </c>
      <c r="AV157" s="4">
        <f t="shared" si="206"/>
        <v>306.25</v>
      </c>
      <c r="AW157" s="4">
        <f t="shared" si="206"/>
        <v>306.25</v>
      </c>
      <c r="AX157" s="4">
        <f t="shared" si="206"/>
        <v>306.25</v>
      </c>
      <c r="AY157" s="4">
        <f t="shared" si="206"/>
        <v>306.25</v>
      </c>
      <c r="AZ157" s="4">
        <f t="shared" si="206"/>
        <v>306.25</v>
      </c>
      <c r="BA157" s="4">
        <f t="shared" si="206"/>
        <v>306.25</v>
      </c>
      <c r="BB157" s="4">
        <f t="shared" si="206"/>
        <v>306.25</v>
      </c>
      <c r="BC157" s="4">
        <f t="shared" si="206"/>
        <v>306.25</v>
      </c>
      <c r="BD157" s="4">
        <f t="shared" si="206"/>
        <v>306.25</v>
      </c>
      <c r="BE157" s="4">
        <f t="shared" si="206"/>
        <v>306.25</v>
      </c>
      <c r="BF157" s="4">
        <f t="shared" si="206"/>
        <v>306.25</v>
      </c>
      <c r="BG157" s="4">
        <f t="shared" si="206"/>
        <v>306.25</v>
      </c>
      <c r="BH157" s="4">
        <f t="shared" si="206"/>
        <v>306.25</v>
      </c>
      <c r="BI157" s="4">
        <f t="shared" si="206"/>
        <v>306.25</v>
      </c>
    </row>
    <row r="158" spans="1:61" ht="15.75" customHeight="1" x14ac:dyDescent="0.2">
      <c r="A158" s="3" t="s">
        <v>165</v>
      </c>
      <c r="B158" s="4">
        <f>(SUM('Revenue Metrics'!B$53)*10%)*0%</f>
        <v>0</v>
      </c>
      <c r="C158" s="4">
        <f>(SUM('Revenue Metrics'!C$53)*10%)*0%</f>
        <v>0</v>
      </c>
      <c r="D158" s="4">
        <f>(SUM('Revenue Metrics'!D$53)*10%)*0%</f>
        <v>0</v>
      </c>
      <c r="E158" s="4">
        <f>(SUM('Revenue Metrics'!E$53)*10%)*0%</f>
        <v>0</v>
      </c>
      <c r="F158" s="4">
        <f>(SUM('Revenue Metrics'!F$53)*10%)*0%</f>
        <v>0</v>
      </c>
      <c r="G158" s="4">
        <f>(SUM('Revenue Metrics'!G$53)*10%)*0%</f>
        <v>0</v>
      </c>
      <c r="H158" s="4">
        <f>(SUM('Revenue Metrics'!H$53)*10%)*0%</f>
        <v>0</v>
      </c>
      <c r="I158" s="4">
        <f>(SUM('Revenue Metrics'!I$53)*10%)*0%</f>
        <v>0</v>
      </c>
      <c r="J158" s="4">
        <f>(SUM('Revenue Metrics'!J$53)*10%)*0%</f>
        <v>0</v>
      </c>
      <c r="K158" s="4">
        <f>K38*10%</f>
        <v>291.66666666666669</v>
      </c>
      <c r="L158" s="4">
        <f>L38*10%</f>
        <v>291.66666666666669</v>
      </c>
      <c r="M158" s="4">
        <f t="shared" ref="M158:Q158" si="207">M38*10%</f>
        <v>291.66666666666669</v>
      </c>
      <c r="N158" s="4">
        <f t="shared" si="207"/>
        <v>291.66666666666669</v>
      </c>
      <c r="O158" s="4">
        <f t="shared" si="207"/>
        <v>291.66666666666669</v>
      </c>
      <c r="P158" s="4">
        <f t="shared" si="207"/>
        <v>291.66666666666669</v>
      </c>
      <c r="Q158" s="4">
        <f t="shared" si="207"/>
        <v>291.66666666666669</v>
      </c>
      <c r="R158" s="4">
        <f t="shared" ref="R158:BI158" si="208">R38*10%</f>
        <v>291.66666666666669</v>
      </c>
      <c r="S158" s="4">
        <f t="shared" si="208"/>
        <v>291.66666666666669</v>
      </c>
      <c r="T158" s="4">
        <f t="shared" si="208"/>
        <v>291.66666666666669</v>
      </c>
      <c r="U158" s="4">
        <f t="shared" si="208"/>
        <v>291.66666666666669</v>
      </c>
      <c r="V158" s="4">
        <f t="shared" si="208"/>
        <v>291.66666666666669</v>
      </c>
      <c r="W158" s="4">
        <f t="shared" si="208"/>
        <v>291.66666666666669</v>
      </c>
      <c r="X158" s="4">
        <f t="shared" si="208"/>
        <v>291.66666666666669</v>
      </c>
      <c r="Y158" s="4">
        <f t="shared" si="208"/>
        <v>291.66666666666669</v>
      </c>
      <c r="Z158" s="4">
        <f t="shared" si="208"/>
        <v>306.25</v>
      </c>
      <c r="AA158" s="4">
        <f t="shared" si="208"/>
        <v>306.25</v>
      </c>
      <c r="AB158" s="4">
        <f t="shared" si="208"/>
        <v>306.25</v>
      </c>
      <c r="AC158" s="4">
        <f t="shared" si="208"/>
        <v>306.25</v>
      </c>
      <c r="AD158" s="4">
        <f t="shared" si="208"/>
        <v>306.25</v>
      </c>
      <c r="AE158" s="4">
        <f t="shared" si="208"/>
        <v>306.25</v>
      </c>
      <c r="AF158" s="4">
        <f t="shared" si="208"/>
        <v>306.25</v>
      </c>
      <c r="AG158" s="4">
        <f t="shared" si="208"/>
        <v>306.25</v>
      </c>
      <c r="AH158" s="4">
        <f t="shared" si="208"/>
        <v>306.25</v>
      </c>
      <c r="AI158" s="4">
        <f t="shared" si="208"/>
        <v>306.25</v>
      </c>
      <c r="AJ158" s="4">
        <f t="shared" si="208"/>
        <v>306.25</v>
      </c>
      <c r="AK158" s="4">
        <f t="shared" si="208"/>
        <v>306.25</v>
      </c>
      <c r="AL158" s="4">
        <f t="shared" si="208"/>
        <v>306.25</v>
      </c>
      <c r="AM158" s="4">
        <f t="shared" si="208"/>
        <v>306.25</v>
      </c>
      <c r="AN158" s="4">
        <f t="shared" si="208"/>
        <v>306.25</v>
      </c>
      <c r="AO158" s="4">
        <f t="shared" si="208"/>
        <v>306.25</v>
      </c>
      <c r="AP158" s="4">
        <f t="shared" si="208"/>
        <v>306.25</v>
      </c>
      <c r="AQ158" s="4">
        <f t="shared" si="208"/>
        <v>306.25</v>
      </c>
      <c r="AR158" s="4">
        <f t="shared" si="208"/>
        <v>306.25</v>
      </c>
      <c r="AS158" s="4">
        <f t="shared" si="208"/>
        <v>306.25</v>
      </c>
      <c r="AT158" s="4">
        <f t="shared" si="208"/>
        <v>306.25</v>
      </c>
      <c r="AU158" s="4">
        <f t="shared" si="208"/>
        <v>306.25</v>
      </c>
      <c r="AV158" s="4">
        <f t="shared" si="208"/>
        <v>306.25</v>
      </c>
      <c r="AW158" s="4">
        <f t="shared" si="208"/>
        <v>306.25</v>
      </c>
      <c r="AX158" s="4">
        <f t="shared" si="208"/>
        <v>306.25</v>
      </c>
      <c r="AY158" s="4">
        <f t="shared" si="208"/>
        <v>306.25</v>
      </c>
      <c r="AZ158" s="4">
        <f t="shared" si="208"/>
        <v>306.25</v>
      </c>
      <c r="BA158" s="4">
        <f t="shared" si="208"/>
        <v>306.25</v>
      </c>
      <c r="BB158" s="4">
        <f t="shared" si="208"/>
        <v>306.25</v>
      </c>
      <c r="BC158" s="4">
        <f t="shared" si="208"/>
        <v>306.25</v>
      </c>
      <c r="BD158" s="4">
        <f t="shared" si="208"/>
        <v>306.25</v>
      </c>
      <c r="BE158" s="4">
        <f t="shared" si="208"/>
        <v>306.25</v>
      </c>
      <c r="BF158" s="4">
        <f t="shared" si="208"/>
        <v>306.25</v>
      </c>
      <c r="BG158" s="4">
        <f t="shared" si="208"/>
        <v>306.25</v>
      </c>
      <c r="BH158" s="4">
        <f t="shared" si="208"/>
        <v>306.25</v>
      </c>
      <c r="BI158" s="4">
        <f t="shared" si="208"/>
        <v>306.25</v>
      </c>
    </row>
    <row r="159" spans="1:61" ht="15.75" customHeight="1" x14ac:dyDescent="0.2">
      <c r="A159" s="3" t="s">
        <v>166</v>
      </c>
      <c r="B159" s="4">
        <f>(SUM('Revenue Metrics'!B$53)*10%)*0%</f>
        <v>0</v>
      </c>
      <c r="C159" s="4">
        <f>(SUM('Revenue Metrics'!C$53)*10%)*0%</f>
        <v>0</v>
      </c>
      <c r="D159" s="4">
        <f>(SUM('Revenue Metrics'!D$53)*10%)*0%</f>
        <v>0</v>
      </c>
      <c r="E159" s="4">
        <f>(SUM('Revenue Metrics'!E$53)*10%)*0%</f>
        <v>0</v>
      </c>
      <c r="F159" s="4">
        <f>(SUM('Revenue Metrics'!F$53)*10%)*0%</f>
        <v>0</v>
      </c>
      <c r="G159" s="4">
        <f>(SUM('Revenue Metrics'!G$53)*10%)*0%</f>
        <v>0</v>
      </c>
      <c r="H159" s="4">
        <f>(SUM('Revenue Metrics'!H$53)*10%)*0%</f>
        <v>0</v>
      </c>
      <c r="I159" s="4">
        <f>(SUM('Revenue Metrics'!I$53)*10%)*0%</f>
        <v>0</v>
      </c>
      <c r="J159" s="4">
        <f>(SUM('Revenue Metrics'!J$53)*10%)*0%</f>
        <v>0</v>
      </c>
      <c r="K159" s="4">
        <f>(SUM('Revenue Metrics'!K$53)*10%)*0%</f>
        <v>0</v>
      </c>
      <c r="L159" s="4">
        <f>(SUM('Revenue Metrics'!L$53)*10%)*0%</f>
        <v>0</v>
      </c>
      <c r="M159" s="4">
        <f>(SUM('Revenue Metrics'!M$53)*10%)*0%</f>
        <v>0</v>
      </c>
      <c r="N159" s="4">
        <f>(SUM('Revenue Metrics'!N$53)*10%)*0%</f>
        <v>0</v>
      </c>
      <c r="O159" s="4">
        <f>(SUM('Revenue Metrics'!O$53)*10%)*0%</f>
        <v>0</v>
      </c>
      <c r="P159" s="4">
        <f>(SUM('Revenue Metrics'!P$53)*10%)*0%</f>
        <v>0</v>
      </c>
      <c r="Q159" s="4">
        <f>(SUM('Revenue Metrics'!Q$53)*10%)*0%</f>
        <v>0</v>
      </c>
      <c r="R159" s="4">
        <f>(SUM('Revenue Metrics'!R$53)*10%)*0%</f>
        <v>0</v>
      </c>
      <c r="S159" s="4">
        <f>(SUM('Revenue Metrics'!S$53)*10%)*0%</f>
        <v>0</v>
      </c>
      <c r="T159" s="4">
        <f>(SUM('Revenue Metrics'!T$53)*10%)/2</f>
        <v>225</v>
      </c>
      <c r="U159" s="4">
        <f>(SUM('Revenue Metrics'!U$53)*10%)/2</f>
        <v>498.75</v>
      </c>
      <c r="V159" s="4">
        <f>(SUM('Revenue Metrics'!V$53)*10%)/2</f>
        <v>665</v>
      </c>
      <c r="W159" s="4">
        <f>(SUM('Revenue Metrics'!W$53)*10%)/2</f>
        <v>872.5</v>
      </c>
      <c r="X159" s="4">
        <f>(SUM('Revenue Metrics'!X$53)*10%)/2</f>
        <v>1023.75</v>
      </c>
      <c r="Y159" s="4">
        <f>(SUM('Revenue Metrics'!Y$53)*10%)/2</f>
        <v>1187.5</v>
      </c>
      <c r="Z159" s="4">
        <f>(SUM('Revenue Metrics'!Z$53)*10%)/2</f>
        <v>1312.5</v>
      </c>
      <c r="AA159" s="4">
        <f>(SUM('Revenue Metrics'!AA$53)*10%)/2</f>
        <v>1437.5</v>
      </c>
      <c r="AB159" s="4">
        <f>(SUM('Revenue Metrics'!AB$53)*10%)/2</f>
        <v>1565</v>
      </c>
      <c r="AC159" s="4">
        <f>(SUM('Revenue Metrics'!AC$53)*10%)/2</f>
        <v>1755</v>
      </c>
      <c r="AD159" s="4">
        <f>(SUM('Revenue Metrics'!AD$53)*10%)/2</f>
        <v>1945</v>
      </c>
      <c r="AE159" s="4">
        <f>(SUM('Revenue Metrics'!AE$53)*10%)/2</f>
        <v>2137.5</v>
      </c>
      <c r="AF159" s="4">
        <f>(SUM('Revenue Metrics'!AF$53)*10%)/3</f>
        <v>1551.6666666666667</v>
      </c>
      <c r="AG159" s="4">
        <f>(SUM('Revenue Metrics'!AG$53)*10%)/3</f>
        <v>1678.3333333333333</v>
      </c>
      <c r="AH159" s="4">
        <f>(SUM('Revenue Metrics'!AH$53)*10%)/3</f>
        <v>1806.6666666666667</v>
      </c>
      <c r="AI159" s="4">
        <f>(SUM('Revenue Metrics'!AI$53)*10%)/3</f>
        <v>1933.3333333333333</v>
      </c>
      <c r="AJ159" s="4">
        <f>(SUM('Revenue Metrics'!AJ$53)*10%)/3</f>
        <v>2060</v>
      </c>
      <c r="AK159" s="4">
        <f>(SUM('Revenue Metrics'!AK$53)*10%)/3</f>
        <v>2188.3333333333335</v>
      </c>
      <c r="AL159" s="4">
        <f>(SUM('Revenue Metrics'!AL$53)*10%)/3</f>
        <v>2315</v>
      </c>
      <c r="AM159" s="4">
        <f>(SUM('Revenue Metrics'!AM$53)*10%)/3</f>
        <v>2441.6666666666665</v>
      </c>
      <c r="AN159" s="4">
        <f>(SUM('Revenue Metrics'!AN$53)*10%)/3</f>
        <v>2570</v>
      </c>
      <c r="AO159" s="4">
        <f>(SUM('Revenue Metrics'!AO$53)*10%)/3</f>
        <v>2696.6666666666665</v>
      </c>
      <c r="AP159" s="4">
        <f>(SUM('Revenue Metrics'!AP$53)*10%)/3</f>
        <v>2823.3333333333335</v>
      </c>
      <c r="AQ159" s="4">
        <f>(SUM('Revenue Metrics'!AQ$53)*10%)/3</f>
        <v>2951.6666666666665</v>
      </c>
      <c r="AR159" s="4">
        <f>(SUM('Revenue Metrics'!AR$53)*10%)/3</f>
        <v>3078.3333333333335</v>
      </c>
      <c r="AS159" s="4">
        <f>(SUM('Revenue Metrics'!AS$53)*10%)/3</f>
        <v>3205</v>
      </c>
      <c r="AT159" s="4">
        <f>(SUM('Revenue Metrics'!AT$53)*10%)/3</f>
        <v>3333.3333333333335</v>
      </c>
      <c r="AU159" s="4">
        <f>(SUM('Revenue Metrics'!AU$53)*10%)/3</f>
        <v>3460</v>
      </c>
      <c r="AV159" s="4">
        <f>(SUM('Revenue Metrics'!AV$53)*10%)/3</f>
        <v>3586.6666666666665</v>
      </c>
      <c r="AW159" s="4">
        <f>(SUM('Revenue Metrics'!AW$53)*10%)/3</f>
        <v>3715</v>
      </c>
      <c r="AX159" s="4">
        <f>(SUM('Revenue Metrics'!AX$53)*10%)/3</f>
        <v>3841.6666666666665</v>
      </c>
      <c r="AY159" s="4">
        <f>(SUM('Revenue Metrics'!AY$53)*10%)/3</f>
        <v>3968.3333333333335</v>
      </c>
      <c r="AZ159" s="4">
        <f>(SUM('Revenue Metrics'!AZ$53)*10%)/3</f>
        <v>4096.666666666667</v>
      </c>
      <c r="BA159" s="4">
        <f>(SUM('Revenue Metrics'!BA$53)*10%)/3</f>
        <v>4223.333333333333</v>
      </c>
      <c r="BB159" s="4">
        <f>(SUM('Revenue Metrics'!BB$53)*10%)/3</f>
        <v>4350</v>
      </c>
      <c r="BC159" s="4">
        <f>(SUM('Revenue Metrics'!BC$53)*10%)/3</f>
        <v>4478.333333333333</v>
      </c>
      <c r="BD159" s="4">
        <f>(SUM('Revenue Metrics'!BD$53)*10%)/3</f>
        <v>4605</v>
      </c>
      <c r="BE159" s="4">
        <f>(SUM('Revenue Metrics'!BE$53)*10%)/3</f>
        <v>4731.666666666667</v>
      </c>
      <c r="BF159" s="4">
        <f>(SUM('Revenue Metrics'!BF$53)*10%)/3</f>
        <v>4860</v>
      </c>
      <c r="BG159" s="4">
        <f>(SUM('Revenue Metrics'!BG$53)*10%)/3</f>
        <v>4986.666666666667</v>
      </c>
      <c r="BH159" s="4">
        <f>(SUM('Revenue Metrics'!BH$53)*10%)/3</f>
        <v>5113.333333333333</v>
      </c>
      <c r="BI159" s="4">
        <f>(SUM('Revenue Metrics'!BI$53)*10%)/3</f>
        <v>5241.666666666667</v>
      </c>
    </row>
    <row r="160" spans="1:61" ht="15.75" customHeight="1" x14ac:dyDescent="0.2">
      <c r="A160" s="3" t="s">
        <v>166</v>
      </c>
      <c r="B160" s="4">
        <f>(SUM('Revenue Metrics'!B$53)*10%)*0%</f>
        <v>0</v>
      </c>
      <c r="C160" s="4">
        <f>(SUM('Revenue Metrics'!C$53)*10%)*0%</f>
        <v>0</v>
      </c>
      <c r="D160" s="4">
        <f>(SUM('Revenue Metrics'!D$53)*10%)*0%</f>
        <v>0</v>
      </c>
      <c r="E160" s="4">
        <f>(SUM('Revenue Metrics'!E$53)*10%)*0%</f>
        <v>0</v>
      </c>
      <c r="F160" s="4">
        <f>(SUM('Revenue Metrics'!F$53)*10%)*0%</f>
        <v>0</v>
      </c>
      <c r="G160" s="4">
        <f>(SUM('Revenue Metrics'!G$53)*10%)*0%</f>
        <v>0</v>
      </c>
      <c r="H160" s="4">
        <f>(SUM('Revenue Metrics'!H$53)*10%)*0%</f>
        <v>0</v>
      </c>
      <c r="I160" s="4">
        <f>(SUM('Revenue Metrics'!I$53)*10%)*0%</f>
        <v>0</v>
      </c>
      <c r="J160" s="4">
        <f>(SUM('Revenue Metrics'!J$53)*10%)*0%</f>
        <v>0</v>
      </c>
      <c r="K160" s="4">
        <f>(SUM('Revenue Metrics'!K$53)*10%)*0%</f>
        <v>0</v>
      </c>
      <c r="L160" s="4">
        <f>(SUM('Revenue Metrics'!L$53)*10%)*0%</f>
        <v>0</v>
      </c>
      <c r="M160" s="4">
        <f>(SUM('Revenue Metrics'!M$53)*10%)*0%</f>
        <v>0</v>
      </c>
      <c r="N160" s="4">
        <f>(SUM('Revenue Metrics'!N$53)*10%)*0%</f>
        <v>0</v>
      </c>
      <c r="O160" s="4">
        <f>(SUM('Revenue Metrics'!O$53)*10%)*0%</f>
        <v>0</v>
      </c>
      <c r="P160" s="4">
        <f>(SUM('Revenue Metrics'!P$53)*10%)*0%</f>
        <v>0</v>
      </c>
      <c r="Q160" s="4">
        <f>(SUM('Revenue Metrics'!Q$53)*10%)*0%</f>
        <v>0</v>
      </c>
      <c r="R160" s="4">
        <f>(SUM('Revenue Metrics'!R$53)*10%)*0%</f>
        <v>0</v>
      </c>
      <c r="S160" s="4">
        <f>(SUM('Revenue Metrics'!S$53)*10%)*0%</f>
        <v>0</v>
      </c>
      <c r="T160" s="4">
        <f>(SUM('Revenue Metrics'!T$53)*10%)/2</f>
        <v>225</v>
      </c>
      <c r="U160" s="4">
        <f>(SUM('Revenue Metrics'!U$53)*10%)/2</f>
        <v>498.75</v>
      </c>
      <c r="V160" s="4">
        <f>(SUM('Revenue Metrics'!V$53)*10%)/2</f>
        <v>665</v>
      </c>
      <c r="W160" s="4">
        <f>(SUM('Revenue Metrics'!W$53)*10%)/2</f>
        <v>872.5</v>
      </c>
      <c r="X160" s="4">
        <f>(SUM('Revenue Metrics'!X$53)*10%)/2</f>
        <v>1023.75</v>
      </c>
      <c r="Y160" s="4">
        <f>(SUM('Revenue Metrics'!Y$53)*10%)/2</f>
        <v>1187.5</v>
      </c>
      <c r="Z160" s="4">
        <f>(SUM('Revenue Metrics'!Z$53)*10%)/2</f>
        <v>1312.5</v>
      </c>
      <c r="AA160" s="4">
        <f>(SUM('Revenue Metrics'!AA$53)*10%)/2</f>
        <v>1437.5</v>
      </c>
      <c r="AB160" s="4">
        <f>(SUM('Revenue Metrics'!AB$53)*10%)/2</f>
        <v>1565</v>
      </c>
      <c r="AC160" s="4">
        <f>(SUM('Revenue Metrics'!AC$53)*10%)/2</f>
        <v>1755</v>
      </c>
      <c r="AD160" s="4">
        <f>(SUM('Revenue Metrics'!AD$53)*10%)/2</f>
        <v>1945</v>
      </c>
      <c r="AE160" s="4">
        <f>(SUM('Revenue Metrics'!AE$53)*10%)/2</f>
        <v>2137.5</v>
      </c>
      <c r="AF160" s="4">
        <f>(SUM('Revenue Metrics'!AF$53)*10%)/3</f>
        <v>1551.6666666666667</v>
      </c>
      <c r="AG160" s="4">
        <f>(SUM('Revenue Metrics'!AG$53)*10%)/3</f>
        <v>1678.3333333333333</v>
      </c>
      <c r="AH160" s="4">
        <f>(SUM('Revenue Metrics'!AH$53)*10%)/3</f>
        <v>1806.6666666666667</v>
      </c>
      <c r="AI160" s="4">
        <f>(SUM('Revenue Metrics'!AI$53)*10%)/3</f>
        <v>1933.3333333333333</v>
      </c>
      <c r="AJ160" s="4">
        <f>(SUM('Revenue Metrics'!AJ$53)*10%)/3</f>
        <v>2060</v>
      </c>
      <c r="AK160" s="4">
        <f>(SUM('Revenue Metrics'!AK$53)*10%)/3</f>
        <v>2188.3333333333335</v>
      </c>
      <c r="AL160" s="4">
        <f>(SUM('Revenue Metrics'!AL$53)*10%)/3</f>
        <v>2315</v>
      </c>
      <c r="AM160" s="4">
        <f>(SUM('Revenue Metrics'!AM$53)*10%)/3</f>
        <v>2441.6666666666665</v>
      </c>
      <c r="AN160" s="4">
        <f>(SUM('Revenue Metrics'!AN$53)*10%)/3</f>
        <v>2570</v>
      </c>
      <c r="AO160" s="4">
        <f>(SUM('Revenue Metrics'!AO$53)*10%)/3</f>
        <v>2696.6666666666665</v>
      </c>
      <c r="AP160" s="4">
        <f>(SUM('Revenue Metrics'!AP$53)*10%)/3</f>
        <v>2823.3333333333335</v>
      </c>
      <c r="AQ160" s="4">
        <f>(SUM('Revenue Metrics'!AQ$53)*10%)/3</f>
        <v>2951.6666666666665</v>
      </c>
      <c r="AR160" s="4">
        <f>(SUM('Revenue Metrics'!AR$53)*10%)/3</f>
        <v>3078.3333333333335</v>
      </c>
      <c r="AS160" s="4">
        <f>(SUM('Revenue Metrics'!AS$53)*10%)/3</f>
        <v>3205</v>
      </c>
      <c r="AT160" s="4">
        <f>(SUM('Revenue Metrics'!AT$53)*10%)/3</f>
        <v>3333.3333333333335</v>
      </c>
      <c r="AU160" s="4">
        <f>(SUM('Revenue Metrics'!AU$53)*10%)/3</f>
        <v>3460</v>
      </c>
      <c r="AV160" s="4">
        <f>(SUM('Revenue Metrics'!AV$53)*10%)/3</f>
        <v>3586.6666666666665</v>
      </c>
      <c r="AW160" s="4">
        <f>(SUM('Revenue Metrics'!AW$53)*10%)/3</f>
        <v>3715</v>
      </c>
      <c r="AX160" s="4">
        <f>(SUM('Revenue Metrics'!AX$53)*10%)/3</f>
        <v>3841.6666666666665</v>
      </c>
      <c r="AY160" s="4">
        <f>(SUM('Revenue Metrics'!AY$53)*10%)/3</f>
        <v>3968.3333333333335</v>
      </c>
      <c r="AZ160" s="4">
        <f>(SUM('Revenue Metrics'!AZ$53)*10%)/3</f>
        <v>4096.666666666667</v>
      </c>
      <c r="BA160" s="4">
        <f>(SUM('Revenue Metrics'!BA$53)*10%)/3</f>
        <v>4223.333333333333</v>
      </c>
      <c r="BB160" s="4">
        <f>(SUM('Revenue Metrics'!BB$53)*10%)/3</f>
        <v>4350</v>
      </c>
      <c r="BC160" s="4">
        <f>(SUM('Revenue Metrics'!BC$53)*10%)/3</f>
        <v>4478.333333333333</v>
      </c>
      <c r="BD160" s="4">
        <f>(SUM('Revenue Metrics'!BD$53)*10%)/3</f>
        <v>4605</v>
      </c>
      <c r="BE160" s="4">
        <f>(SUM('Revenue Metrics'!BE$53)*10%)/3</f>
        <v>4731.666666666667</v>
      </c>
      <c r="BF160" s="4">
        <f>(SUM('Revenue Metrics'!BF$53)*10%)/3</f>
        <v>4860</v>
      </c>
      <c r="BG160" s="4">
        <f>(SUM('Revenue Metrics'!BG$53)*10%)/3</f>
        <v>4986.666666666667</v>
      </c>
      <c r="BH160" s="4">
        <f>(SUM('Revenue Metrics'!BH$53)*10%)/3</f>
        <v>5113.333333333333</v>
      </c>
      <c r="BI160" s="4">
        <f>(SUM('Revenue Metrics'!BI$53)*10%)/3</f>
        <v>5241.666666666667</v>
      </c>
    </row>
    <row r="161" spans="1:61" ht="15.75" customHeight="1" x14ac:dyDescent="0.2">
      <c r="A161" s="3" t="s">
        <v>166</v>
      </c>
      <c r="B161" s="4">
        <f>(SUM('Revenue Metrics'!B$53)*10%)*0%</f>
        <v>0</v>
      </c>
      <c r="C161" s="4">
        <f>(SUM('Revenue Metrics'!C$53)*10%)*0%</f>
        <v>0</v>
      </c>
      <c r="D161" s="4">
        <f>(SUM('Revenue Metrics'!D$53)*10%)*0%</f>
        <v>0</v>
      </c>
      <c r="E161" s="4">
        <f>(SUM('Revenue Metrics'!E$53)*10%)*0%</f>
        <v>0</v>
      </c>
      <c r="F161" s="4">
        <f>(SUM('Revenue Metrics'!F$53)*10%)*0%</f>
        <v>0</v>
      </c>
      <c r="G161" s="4">
        <f>(SUM('Revenue Metrics'!G$53)*10%)*0%</f>
        <v>0</v>
      </c>
      <c r="H161" s="4">
        <f>(SUM('Revenue Metrics'!H$53)*10%)*0%</f>
        <v>0</v>
      </c>
      <c r="I161" s="4">
        <f>(SUM('Revenue Metrics'!I$53)*10%)*0%</f>
        <v>0</v>
      </c>
      <c r="J161" s="4">
        <f>(SUM('Revenue Metrics'!J$53)*10%)*0%</f>
        <v>0</v>
      </c>
      <c r="K161" s="4">
        <f>(SUM('Revenue Metrics'!K$53)*10%)*0%</f>
        <v>0</v>
      </c>
      <c r="L161" s="4">
        <f>(SUM('Revenue Metrics'!L$53)*10%)*0%</f>
        <v>0</v>
      </c>
      <c r="M161" s="4">
        <f>(SUM('Revenue Metrics'!M$53)*10%)*0%</f>
        <v>0</v>
      </c>
      <c r="N161" s="4">
        <f>(SUM('Revenue Metrics'!N$53)*10%)*0%</f>
        <v>0</v>
      </c>
      <c r="O161" s="4">
        <f>(SUM('Revenue Metrics'!O$53)*10%)*0%</f>
        <v>0</v>
      </c>
      <c r="P161" s="4">
        <f>(SUM('Revenue Metrics'!P$53)*10%)*0%</f>
        <v>0</v>
      </c>
      <c r="Q161" s="4">
        <f>(SUM('Revenue Metrics'!Q$53)*10%)*0%</f>
        <v>0</v>
      </c>
      <c r="R161" s="4">
        <f>(SUM('Revenue Metrics'!R$53)*10%)*0%</f>
        <v>0</v>
      </c>
      <c r="S161" s="4">
        <f>(SUM('Revenue Metrics'!S$53)*10%)*0%</f>
        <v>0</v>
      </c>
      <c r="T161" s="4"/>
      <c r="U161" s="4">
        <f>(SUM('Revenue Metrics'!U$53)*10%)*0%</f>
        <v>0</v>
      </c>
      <c r="V161" s="4">
        <f>(SUM('Revenue Metrics'!V$53)*10%)*0%</f>
        <v>0</v>
      </c>
      <c r="W161" s="4">
        <f>(SUM('Revenue Metrics'!W$53)*10%)*0%</f>
        <v>0</v>
      </c>
      <c r="X161" s="4">
        <f>(SUM('Revenue Metrics'!X$53)*10%)*0%</f>
        <v>0</v>
      </c>
      <c r="Y161" s="4">
        <f>(SUM('Revenue Metrics'!Y$53)*10%)*0%</f>
        <v>0</v>
      </c>
      <c r="Z161" s="4">
        <f>(SUM('Revenue Metrics'!Z$53)*10%)*0%</f>
        <v>0</v>
      </c>
      <c r="AA161" s="4">
        <f>(SUM('Revenue Metrics'!AA$53)*10%)*0%</f>
        <v>0</v>
      </c>
      <c r="AB161" s="4">
        <f>(SUM('Revenue Metrics'!AB$53)*10%)*0%</f>
        <v>0</v>
      </c>
      <c r="AC161" s="4">
        <f>(SUM('Revenue Metrics'!AC$53)*10%)*0%</f>
        <v>0</v>
      </c>
      <c r="AD161" s="4">
        <f>(SUM('Revenue Metrics'!AD$53)*10%)*0%</f>
        <v>0</v>
      </c>
      <c r="AE161" s="4">
        <f>(SUM('Revenue Metrics'!AE$53)*10%)*0%</f>
        <v>0</v>
      </c>
      <c r="AF161" s="4">
        <f>(SUM('Revenue Metrics'!AF$53)*10%)/3</f>
        <v>1551.6666666666667</v>
      </c>
      <c r="AG161" s="4">
        <f>(SUM('Revenue Metrics'!AG$53)*10%)/3</f>
        <v>1678.3333333333333</v>
      </c>
      <c r="AH161" s="4">
        <f>(SUM('Revenue Metrics'!AH$53)*10%)/3</f>
        <v>1806.6666666666667</v>
      </c>
      <c r="AI161" s="4">
        <f>(SUM('Revenue Metrics'!AI$53)*10%)/3</f>
        <v>1933.3333333333333</v>
      </c>
      <c r="AJ161" s="4">
        <f>(SUM('Revenue Metrics'!AJ$53)*10%)/3</f>
        <v>2060</v>
      </c>
      <c r="AK161" s="4">
        <f>(SUM('Revenue Metrics'!AK$53)*10%)/3</f>
        <v>2188.3333333333335</v>
      </c>
      <c r="AL161" s="4">
        <f>(SUM('Revenue Metrics'!AL$53)*10%)/3</f>
        <v>2315</v>
      </c>
      <c r="AM161" s="4">
        <f>(SUM('Revenue Metrics'!AM$53)*10%)/3</f>
        <v>2441.6666666666665</v>
      </c>
      <c r="AN161" s="4">
        <f>(SUM('Revenue Metrics'!AN$53)*10%)/3</f>
        <v>2570</v>
      </c>
      <c r="AO161" s="4">
        <f>(SUM('Revenue Metrics'!AO$53)*10%)/3</f>
        <v>2696.6666666666665</v>
      </c>
      <c r="AP161" s="4">
        <f>(SUM('Revenue Metrics'!AP$53)*10%)/3</f>
        <v>2823.3333333333335</v>
      </c>
      <c r="AQ161" s="4">
        <f>(SUM('Revenue Metrics'!AQ$53)*10%)/3</f>
        <v>2951.6666666666665</v>
      </c>
      <c r="AR161" s="4">
        <f>(SUM('Revenue Metrics'!AR$53)*10%)/3</f>
        <v>3078.3333333333335</v>
      </c>
      <c r="AS161" s="4">
        <f>(SUM('Revenue Metrics'!AS$53)*10%)/3</f>
        <v>3205</v>
      </c>
      <c r="AT161" s="4">
        <f>(SUM('Revenue Metrics'!AT$53)*10%)/3</f>
        <v>3333.3333333333335</v>
      </c>
      <c r="AU161" s="4">
        <f>(SUM('Revenue Metrics'!AU$53)*10%)/3</f>
        <v>3460</v>
      </c>
      <c r="AV161" s="4">
        <f>(SUM('Revenue Metrics'!AV$53)*10%)/3</f>
        <v>3586.6666666666665</v>
      </c>
      <c r="AW161" s="4">
        <f>(SUM('Revenue Metrics'!AW$53)*10%)/3</f>
        <v>3715</v>
      </c>
      <c r="AX161" s="4">
        <f>(SUM('Revenue Metrics'!AX$53)*10%)/3</f>
        <v>3841.6666666666665</v>
      </c>
      <c r="AY161" s="4">
        <f>(SUM('Revenue Metrics'!AY$53)*10%)/3</f>
        <v>3968.3333333333335</v>
      </c>
      <c r="AZ161" s="4">
        <f>(SUM('Revenue Metrics'!AZ$53)*10%)/3</f>
        <v>4096.666666666667</v>
      </c>
      <c r="BA161" s="4">
        <f>(SUM('Revenue Metrics'!BA$53)*10%)/3</f>
        <v>4223.333333333333</v>
      </c>
      <c r="BB161" s="4">
        <f>(SUM('Revenue Metrics'!BB$53)*10%)/3</f>
        <v>4350</v>
      </c>
      <c r="BC161" s="4">
        <f>(SUM('Revenue Metrics'!BC$53)*10%)/3</f>
        <v>4478.333333333333</v>
      </c>
      <c r="BD161" s="4">
        <f>(SUM('Revenue Metrics'!BD$53)*10%)/3</f>
        <v>4605</v>
      </c>
      <c r="BE161" s="4">
        <f>(SUM('Revenue Metrics'!BE$53)*10%)/3</f>
        <v>4731.666666666667</v>
      </c>
      <c r="BF161" s="4">
        <f>(SUM('Revenue Metrics'!BF$53)*10%)/3</f>
        <v>4860</v>
      </c>
      <c r="BG161" s="4">
        <f>(SUM('Revenue Metrics'!BG$53)*10%)/3</f>
        <v>4986.666666666667</v>
      </c>
      <c r="BH161" s="4">
        <f>(SUM('Revenue Metrics'!BH$53)*10%)/3</f>
        <v>5113.333333333333</v>
      </c>
      <c r="BI161" s="4">
        <f>(SUM('Revenue Metrics'!BI$53)*10%)/3</f>
        <v>5241.666666666667</v>
      </c>
    </row>
    <row r="162" spans="1:61" ht="15.75" customHeight="1" x14ac:dyDescent="0.2">
      <c r="A162" s="49" t="s">
        <v>167</v>
      </c>
      <c r="B162" s="4">
        <f>(SUM('Revenue Metrics'!B$48:B$49)*10%)/2</f>
        <v>4852.3057724064001</v>
      </c>
      <c r="C162" s="4">
        <f>(SUM('Revenue Metrics'!C$48:C$49)*10%)/2</f>
        <v>4702.9936361583368</v>
      </c>
      <c r="D162" s="4">
        <f>(SUM('Revenue Metrics'!D$48:D$49)*10%)/2</f>
        <v>4252.0698127031037</v>
      </c>
      <c r="E162" s="4">
        <f>(SUM('Revenue Metrics'!E$48:E$49)*10%)/2</f>
        <v>4449.3751951179911</v>
      </c>
      <c r="F162" s="4">
        <f>(SUM('Revenue Metrics'!F$48:F$49)*10%)/2</f>
        <v>4309.0096389411547</v>
      </c>
      <c r="G162" s="4">
        <f>(SUM('Revenue Metrics'!G$48:G$49)*10%)/2</f>
        <v>4507.1507115061659</v>
      </c>
      <c r="H162" s="4">
        <f>(SUM('Revenue Metrics'!H$48:H$49)*10%)/3</f>
        <v>3129.9480061443242</v>
      </c>
      <c r="I162" s="4">
        <f>(SUM('Revenue Metrics'!I$48:I$49)*10%)/3</f>
        <v>3232.7754731065502</v>
      </c>
      <c r="J162" s="4">
        <f>(SUM('Revenue Metrics'!J$48:J$49)*10%)/3</f>
        <v>3294.5098131619343</v>
      </c>
      <c r="K162" s="4">
        <f>(SUM('Revenue Metrics'!K$48:K$49)*10%)/3</f>
        <v>3448.6396025264435</v>
      </c>
      <c r="L162" s="4">
        <f>(SUM('Revenue Metrics'!L$48:L$49)*10%)/3</f>
        <v>3493.6422421910152</v>
      </c>
      <c r="M162" s="4">
        <f>(SUM('Revenue Metrics'!M$48:M$49)*10%)/3</f>
        <v>3692.1079995883915</v>
      </c>
      <c r="N162" s="4">
        <f>(SUM('Revenue Metrics'!N$48:N$49)*10%)/3</f>
        <v>3491.1330125840636</v>
      </c>
      <c r="O162" s="4">
        <f>(SUM('Revenue Metrics'!O$48:O$49)*10%)/3</f>
        <v>3631.4743834755541</v>
      </c>
      <c r="P162" s="4">
        <f>(SUM('Revenue Metrics'!P$48:P$49)*10%)/3</f>
        <v>3737.7303815540672</v>
      </c>
      <c r="Q162" s="4">
        <f>(SUM('Revenue Metrics'!Q$48:Q$49)*10%)/3</f>
        <v>3768.2641440268794</v>
      </c>
      <c r="R162" s="4">
        <f>(SUM('Revenue Metrics'!R$48:R$49)*10%)/3</f>
        <v>3721.2944931071993</v>
      </c>
      <c r="S162" s="4">
        <f>(SUM('Revenue Metrics'!S$48:S$49)*10%)/3</f>
        <v>3921.4148877004795</v>
      </c>
      <c r="T162" s="4">
        <f>(SUM('Revenue Metrics'!T$48:T$49)*10%)/3</f>
        <v>3859.1340061055998</v>
      </c>
      <c r="U162" s="4">
        <f>(SUM('Revenue Metrics'!U$48:U$49)*10%)/3</f>
        <v>3864.2379914777598</v>
      </c>
      <c r="V162" s="4">
        <f>(SUM('Revenue Metrics'!V$48:V$49)*10%)/3</f>
        <v>3707.6457015628798</v>
      </c>
      <c r="W162" s="4">
        <f>(SUM('Revenue Metrics'!W$48:W$49)*10%)/3</f>
        <v>3849.35159367808</v>
      </c>
      <c r="X162" s="4">
        <f>(SUM('Revenue Metrics'!X$48:X$49)*10%)/3</f>
        <v>3750.8748058956803</v>
      </c>
      <c r="Y162" s="4">
        <f>(SUM('Revenue Metrics'!Y$48:Y$49)*10%)/3</f>
        <v>3895.5328643020798</v>
      </c>
      <c r="Z162" s="4">
        <f>(SUM('Revenue Metrics'!Z$48:Z$49)*10%)/5</f>
        <v>2277.7527267678715</v>
      </c>
      <c r="AA162" s="4">
        <f>(SUM('Revenue Metrics'!AA$48:AA$49)*10%)/5</f>
        <v>2334.52950262272</v>
      </c>
      <c r="AB162" s="4">
        <f>(SUM('Revenue Metrics'!AB$48:AB$49)*10%)/5</f>
        <v>2352.8558372159996</v>
      </c>
      <c r="AC162" s="4">
        <f>(SUM('Revenue Metrics'!AC$48:AC$49)*10%)/5</f>
        <v>2405.6881620345603</v>
      </c>
      <c r="AD162" s="4">
        <f>(SUM('Revenue Metrics'!AD$48:AD$49)*10%)/5</f>
        <v>2301.4941778152961</v>
      </c>
      <c r="AE162" s="4">
        <f>(SUM('Revenue Metrics'!AE$48:AE$49)*10%)/5</f>
        <v>2400.9249228591361</v>
      </c>
      <c r="AF162" s="4">
        <f>(SUM('Revenue Metrics'!AF$48:AF$49)*10%)/5</f>
        <v>2471.8870662359036</v>
      </c>
      <c r="AG162" s="4">
        <f>(SUM('Revenue Metrics'!AG$48:AG$49)*10%)/5</f>
        <v>2476.1128594775037</v>
      </c>
      <c r="AH162" s="4">
        <f>(SUM('Revenue Metrics'!AH$48:AH$49)*10%)/5</f>
        <v>2399.327003275776</v>
      </c>
      <c r="AI162" s="4">
        <f>(SUM('Revenue Metrics'!AI$48:AI$49)*10%)/5</f>
        <v>2478.3396363371517</v>
      </c>
      <c r="AJ162" s="4">
        <f>(SUM('Revenue Metrics'!AJ$48:AJ$49)*10%)/5</f>
        <v>2410.5621047039995</v>
      </c>
      <c r="AK162" s="4">
        <f>(SUM('Revenue Metrics'!AK$48:AK$49)*10%)/5</f>
        <v>2506.2376187566078</v>
      </c>
      <c r="AL162" s="4">
        <f>(SUM('Revenue Metrics'!AL$48:AL$49)*10%)/5</f>
        <v>2446.1271469432318</v>
      </c>
      <c r="AM162" s="4">
        <f>(SUM('Revenue Metrics'!AM$48:AM$49)*10%)/5</f>
        <v>2519.7433607255034</v>
      </c>
      <c r="AN162" s="4">
        <f>(SUM('Revenue Metrics'!AN$48:AN$49)*10%)/5</f>
        <v>2546.0284542374397</v>
      </c>
      <c r="AO162" s="4">
        <f>(SUM('Revenue Metrics'!AO$48:AO$49)*10%)/5</f>
        <v>2607.280498019712</v>
      </c>
      <c r="AP162" s="4">
        <f>(SUM('Revenue Metrics'!AP$48:AP$49)*10%)/5</f>
        <v>2502.2712938004479</v>
      </c>
      <c r="AQ162" s="4">
        <f>(SUM('Revenue Metrics'!AQ$48:AQ$49)*10%)/5</f>
        <v>2610.8544578530559</v>
      </c>
      <c r="AR162" s="4">
        <f>(SUM('Revenue Metrics'!AR$48:AR$49)*10%)/5</f>
        <v>2682.088341229824</v>
      </c>
      <c r="AS162" s="4">
        <f>(SUM('Revenue Metrics'!AS$48:AS$49)*10%)/5</f>
        <v>2694.0836733450242</v>
      </c>
      <c r="AT162" s="4">
        <f>(SUM('Revenue Metrics'!AT$48:AT$49)*10%)/5</f>
        <v>2608.6063581795838</v>
      </c>
      <c r="AU162" s="4">
        <f>(SUM('Revenue Metrics'!AU$48:AU$49)*10%)/5</f>
        <v>2680.3687522321925</v>
      </c>
      <c r="AV162" s="4">
        <f>(SUM('Revenue Metrics'!AV$48:AV$49)*10%)/5</f>
        <v>2612.04774059904</v>
      </c>
      <c r="AW162" s="4">
        <f>(SUM('Revenue Metrics'!AW$48:AW$49)*10%)/5</f>
        <v>2708.810214651648</v>
      </c>
      <c r="AX162" s="4">
        <f>(SUM('Revenue Metrics'!AX$48:AX$49)*10%)/5</f>
        <v>2665.1607406755838</v>
      </c>
      <c r="AY162" s="4">
        <f>(SUM('Revenue Metrics'!AY$48:AY$49)*10%)/5</f>
        <v>2739.3204344578562</v>
      </c>
      <c r="AZ162" s="4">
        <f>(SUM('Revenue Metrics'!AZ$48:AZ$49)*10%)/5</f>
        <v>2765.0620479697923</v>
      </c>
      <c r="BA162" s="4">
        <f>(SUM('Revenue Metrics'!BA$48:BA$49)*10%)/5</f>
        <v>2826.5858317520642</v>
      </c>
      <c r="BB162" s="4">
        <f>(SUM('Revenue Metrics'!BB$48:BB$49)*10%)/5</f>
        <v>2737.4116254151677</v>
      </c>
      <c r="BC162" s="4">
        <f>(SUM('Revenue Metrics'!BC$48:BC$49)*10%)/5</f>
        <v>2855.1472084765437</v>
      </c>
      <c r="BD162" s="4">
        <f>(SUM('Revenue Metrics'!BD$48:BD$49)*10%)/5</f>
        <v>2935.3322007494398</v>
      </c>
      <c r="BE162" s="4">
        <f>(SUM('Revenue Metrics'!BE$48:BE$49)*10%)/5</f>
        <v>2946.2405728646404</v>
      </c>
      <c r="BF162" s="4">
        <f>(SUM('Revenue Metrics'!BF$48:BF$49)*10%)/5</f>
        <v>2868.3677566629121</v>
      </c>
      <c r="BG162" s="4">
        <f>(SUM('Revenue Metrics'!BG$48:BG$49)*10%)/5</f>
        <v>2948.4673497242884</v>
      </c>
      <c r="BH162" s="4">
        <f>(SUM('Revenue Metrics'!BH$48:BH$49)*10%)/5</f>
        <v>2895.89881601856</v>
      </c>
      <c r="BI162" s="4">
        <f>(SUM('Revenue Metrics'!BI$48:BI$49)*10%)/5</f>
        <v>3009.335688088704</v>
      </c>
    </row>
    <row r="163" spans="1:61" ht="15.75" customHeight="1" x14ac:dyDescent="0.2">
      <c r="A163" s="3" t="s">
        <v>168</v>
      </c>
      <c r="B163" s="4">
        <f>(SUM('Revenue Metrics'!B$48:B$49)*10%)/2</f>
        <v>4852.3057724064001</v>
      </c>
      <c r="C163" s="4">
        <f>(SUM('Revenue Metrics'!C$48:C$49)*10%)/2</f>
        <v>4702.9936361583368</v>
      </c>
      <c r="D163" s="4">
        <f>(SUM('Revenue Metrics'!D$48:D$49)*10%)/2</f>
        <v>4252.0698127031037</v>
      </c>
      <c r="E163" s="4">
        <f>(SUM('Revenue Metrics'!E$48:E$49)*10%)/2</f>
        <v>4449.3751951179911</v>
      </c>
      <c r="F163" s="4">
        <f>(SUM('Revenue Metrics'!F$48:F$49)*10%)/2</f>
        <v>4309.0096389411547</v>
      </c>
      <c r="G163" s="4">
        <f>(SUM('Revenue Metrics'!G$48:G$49)*10%)/2</f>
        <v>4507.1507115061659</v>
      </c>
      <c r="H163" s="4">
        <f>(SUM('Revenue Metrics'!H$48:H$49)*10%)/3</f>
        <v>3129.9480061443242</v>
      </c>
      <c r="I163" s="4">
        <f>(SUM('Revenue Metrics'!I$48:I$49)*10%)/3</f>
        <v>3232.7754731065502</v>
      </c>
      <c r="J163" s="4">
        <f>(SUM('Revenue Metrics'!J$48:J$49)*10%)/3</f>
        <v>3294.5098131619343</v>
      </c>
      <c r="K163" s="4">
        <f>(SUM('Revenue Metrics'!K$48:K$49)*10%)/3</f>
        <v>3448.6396025264435</v>
      </c>
      <c r="L163" s="4">
        <f>(SUM('Revenue Metrics'!L$48:L$49)*10%)/3</f>
        <v>3493.6422421910152</v>
      </c>
      <c r="M163" s="4">
        <f>(SUM('Revenue Metrics'!M$48:M$49)*10%)/3</f>
        <v>3692.1079995883915</v>
      </c>
      <c r="N163" s="4">
        <f>(SUM('Revenue Metrics'!N$48:N$49)*10%)/3</f>
        <v>3491.1330125840636</v>
      </c>
      <c r="O163" s="4">
        <f>(SUM('Revenue Metrics'!O$48:O$49)*10%)/3</f>
        <v>3631.4743834755541</v>
      </c>
      <c r="P163" s="4">
        <f>(SUM('Revenue Metrics'!P$48:P$49)*10%)/3</f>
        <v>3737.7303815540672</v>
      </c>
      <c r="Q163" s="4">
        <f>(SUM('Revenue Metrics'!Q$48:Q$49)*10%)/3</f>
        <v>3768.2641440268794</v>
      </c>
      <c r="R163" s="4">
        <f>(SUM('Revenue Metrics'!R$48:R$49)*10%)/3</f>
        <v>3721.2944931071993</v>
      </c>
      <c r="S163" s="4">
        <f>(SUM('Revenue Metrics'!S$48:S$49)*10%)/3</f>
        <v>3921.4148877004795</v>
      </c>
      <c r="T163" s="4">
        <f>(SUM('Revenue Metrics'!T$48:T$49)*10%)/3</f>
        <v>3859.1340061055998</v>
      </c>
      <c r="U163" s="4">
        <f>(SUM('Revenue Metrics'!U$48:U$49)*10%)/3</f>
        <v>3864.2379914777598</v>
      </c>
      <c r="V163" s="4">
        <f>(SUM('Revenue Metrics'!V$48:V$49)*10%)/3</f>
        <v>3707.6457015628798</v>
      </c>
      <c r="W163" s="4">
        <f>(SUM('Revenue Metrics'!W$48:W$49)*10%)/3</f>
        <v>3849.35159367808</v>
      </c>
      <c r="X163" s="4">
        <f>(SUM('Revenue Metrics'!X$48:X$49)*10%)/3</f>
        <v>3750.8748058956803</v>
      </c>
      <c r="Y163" s="4">
        <f>(SUM('Revenue Metrics'!Y$48:Y$49)*10%)/3</f>
        <v>3895.5328643020798</v>
      </c>
      <c r="Z163" s="4">
        <f>(SUM('Revenue Metrics'!Z$48:Z$49)*10%)/5</f>
        <v>2277.7527267678715</v>
      </c>
      <c r="AA163" s="4">
        <f>(SUM('Revenue Metrics'!AA$48:AA$49)*10%)/5</f>
        <v>2334.52950262272</v>
      </c>
      <c r="AB163" s="4">
        <f>(SUM('Revenue Metrics'!AB$48:AB$49)*10%)/5</f>
        <v>2352.8558372159996</v>
      </c>
      <c r="AC163" s="4">
        <f>(SUM('Revenue Metrics'!AC$48:AC$49)*10%)/5</f>
        <v>2405.6881620345603</v>
      </c>
      <c r="AD163" s="4">
        <f>(SUM('Revenue Metrics'!AD$48:AD$49)*10%)/5</f>
        <v>2301.4941778152961</v>
      </c>
      <c r="AE163" s="4">
        <f>(SUM('Revenue Metrics'!AE$48:AE$49)*10%)/5</f>
        <v>2400.9249228591361</v>
      </c>
      <c r="AF163" s="4">
        <f>(SUM('Revenue Metrics'!AF$48:AF$49)*10%)/5</f>
        <v>2471.8870662359036</v>
      </c>
      <c r="AG163" s="4">
        <f>(SUM('Revenue Metrics'!AG$48:AG$49)*10%)/5</f>
        <v>2476.1128594775037</v>
      </c>
      <c r="AH163" s="4">
        <f>(SUM('Revenue Metrics'!AH$48:AH$49)*10%)/5</f>
        <v>2399.327003275776</v>
      </c>
      <c r="AI163" s="4">
        <f>(SUM('Revenue Metrics'!AI$48:AI$49)*10%)/5</f>
        <v>2478.3396363371517</v>
      </c>
      <c r="AJ163" s="4">
        <f>(SUM('Revenue Metrics'!AJ$48:AJ$49)*10%)/5</f>
        <v>2410.5621047039995</v>
      </c>
      <c r="AK163" s="4">
        <f>(SUM('Revenue Metrics'!AK$48:AK$49)*10%)/5</f>
        <v>2506.2376187566078</v>
      </c>
      <c r="AL163" s="4">
        <f>(SUM('Revenue Metrics'!AL$48:AL$49)*10%)/5</f>
        <v>2446.1271469432318</v>
      </c>
      <c r="AM163" s="4">
        <f>(SUM('Revenue Metrics'!AM$48:AM$49)*10%)/5</f>
        <v>2519.7433607255034</v>
      </c>
      <c r="AN163" s="4">
        <f>(SUM('Revenue Metrics'!AN$48:AN$49)*10%)/5</f>
        <v>2546.0284542374397</v>
      </c>
      <c r="AO163" s="4">
        <f>(SUM('Revenue Metrics'!AO$48:AO$49)*10%)/5</f>
        <v>2607.280498019712</v>
      </c>
      <c r="AP163" s="4">
        <f>(SUM('Revenue Metrics'!AP$48:AP$49)*10%)/5</f>
        <v>2502.2712938004479</v>
      </c>
      <c r="AQ163" s="4">
        <f>(SUM('Revenue Metrics'!AQ$48:AQ$49)*10%)/5</f>
        <v>2610.8544578530559</v>
      </c>
      <c r="AR163" s="4">
        <f>(SUM('Revenue Metrics'!AR$48:AR$49)*10%)/5</f>
        <v>2682.088341229824</v>
      </c>
      <c r="AS163" s="4">
        <f>(SUM('Revenue Metrics'!AS$48:AS$49)*10%)/5</f>
        <v>2694.0836733450242</v>
      </c>
      <c r="AT163" s="4">
        <f>(SUM('Revenue Metrics'!AT$48:AT$49)*10%)/5</f>
        <v>2608.6063581795838</v>
      </c>
      <c r="AU163" s="4">
        <f>(SUM('Revenue Metrics'!AU$48:AU$49)*10%)/5</f>
        <v>2680.3687522321925</v>
      </c>
      <c r="AV163" s="4">
        <f>(SUM('Revenue Metrics'!AV$48:AV$49)*10%)/5</f>
        <v>2612.04774059904</v>
      </c>
      <c r="AW163" s="4">
        <f>(SUM('Revenue Metrics'!AW$48:AW$49)*10%)/5</f>
        <v>2708.810214651648</v>
      </c>
      <c r="AX163" s="4">
        <f>(SUM('Revenue Metrics'!AX$48:AX$49)*10%)/5</f>
        <v>2665.1607406755838</v>
      </c>
      <c r="AY163" s="4">
        <f>(SUM('Revenue Metrics'!AY$48:AY$49)*10%)/5</f>
        <v>2739.3204344578562</v>
      </c>
      <c r="AZ163" s="4">
        <f>(SUM('Revenue Metrics'!AZ$48:AZ$49)*10%)/5</f>
        <v>2765.0620479697923</v>
      </c>
      <c r="BA163" s="4">
        <f>(SUM('Revenue Metrics'!BA$48:BA$49)*10%)/5</f>
        <v>2826.5858317520642</v>
      </c>
      <c r="BB163" s="4">
        <f>(SUM('Revenue Metrics'!BB$48:BB$49)*10%)/5</f>
        <v>2737.4116254151677</v>
      </c>
      <c r="BC163" s="4">
        <f>(SUM('Revenue Metrics'!BC$48:BC$49)*10%)/5</f>
        <v>2855.1472084765437</v>
      </c>
      <c r="BD163" s="4">
        <f>(SUM('Revenue Metrics'!BD$48:BD$49)*10%)/5</f>
        <v>2935.3322007494398</v>
      </c>
      <c r="BE163" s="4">
        <f>(SUM('Revenue Metrics'!BE$48:BE$49)*10%)/5</f>
        <v>2946.2405728646404</v>
      </c>
      <c r="BF163" s="4">
        <f>(SUM('Revenue Metrics'!BF$48:BF$49)*10%)/5</f>
        <v>2868.3677566629121</v>
      </c>
      <c r="BG163" s="4">
        <f>(SUM('Revenue Metrics'!BG$48:BG$49)*10%)/5</f>
        <v>2948.4673497242884</v>
      </c>
      <c r="BH163" s="4">
        <f>(SUM('Revenue Metrics'!BH$48:BH$49)*10%)/5</f>
        <v>2895.89881601856</v>
      </c>
      <c r="BI163" s="4">
        <f>(SUM('Revenue Metrics'!BI$48:BI$49)*10%)/5</f>
        <v>3009.335688088704</v>
      </c>
    </row>
    <row r="164" spans="1:61" ht="15.75" customHeight="1" x14ac:dyDescent="0.2">
      <c r="A164" s="3" t="s">
        <v>168</v>
      </c>
      <c r="B164" s="4"/>
      <c r="C164" s="4"/>
      <c r="D164" s="4">
        <v>0</v>
      </c>
      <c r="E164" s="4">
        <v>0</v>
      </c>
      <c r="F164" s="4">
        <v>0</v>
      </c>
      <c r="G164" s="4">
        <v>0</v>
      </c>
      <c r="H164" s="4">
        <f>(SUM('Revenue Metrics'!H$48:H$49)*10%)/3</f>
        <v>3129.9480061443242</v>
      </c>
      <c r="I164" s="4">
        <f>(SUM('Revenue Metrics'!I$48:I$49)*10%)/3</f>
        <v>3232.7754731065502</v>
      </c>
      <c r="J164" s="4">
        <f>(SUM('Revenue Metrics'!J$48:J$49)*10%)/3</f>
        <v>3294.5098131619343</v>
      </c>
      <c r="K164" s="4">
        <f>(SUM('Revenue Metrics'!K$48:K$49)*10%)/3</f>
        <v>3448.6396025264435</v>
      </c>
      <c r="L164" s="4">
        <f>(SUM('Revenue Metrics'!L$48:L$49)*10%)/3</f>
        <v>3493.6422421910152</v>
      </c>
      <c r="M164" s="4">
        <f>(SUM('Revenue Metrics'!M$48:M$49)*10%)/3</f>
        <v>3692.1079995883915</v>
      </c>
      <c r="N164" s="4">
        <f>(SUM('Revenue Metrics'!N$48:N$49)*10%)/3</f>
        <v>3491.1330125840636</v>
      </c>
      <c r="O164" s="4">
        <f>(SUM('Revenue Metrics'!O$48:O$49)*10%)/3</f>
        <v>3631.4743834755541</v>
      </c>
      <c r="P164" s="4">
        <f>(SUM('Revenue Metrics'!P$48:P$49)*10%)/3</f>
        <v>3737.7303815540672</v>
      </c>
      <c r="Q164" s="4">
        <f>(SUM('Revenue Metrics'!Q$48:Q$49)*10%)/3</f>
        <v>3768.2641440268794</v>
      </c>
      <c r="R164" s="4">
        <f>(SUM('Revenue Metrics'!R$48:R$49)*10%)/3</f>
        <v>3721.2944931071993</v>
      </c>
      <c r="S164" s="4">
        <f>(SUM('Revenue Metrics'!S$48:S$49)*10%)/3</f>
        <v>3921.4148877004795</v>
      </c>
      <c r="T164" s="4">
        <f>(SUM('Revenue Metrics'!T$48:T$49)*10%)/3</f>
        <v>3859.1340061055998</v>
      </c>
      <c r="U164" s="4">
        <f>(SUM('Revenue Metrics'!U$48:U$49)*10%)/3</f>
        <v>3864.2379914777598</v>
      </c>
      <c r="V164" s="4">
        <f>(SUM('Revenue Metrics'!V$48:V$49)*10%)/3</f>
        <v>3707.6457015628798</v>
      </c>
      <c r="W164" s="4">
        <f>(SUM('Revenue Metrics'!W$48:W$49)*10%)/3</f>
        <v>3849.35159367808</v>
      </c>
      <c r="X164" s="4">
        <f>(SUM('Revenue Metrics'!X$48:X$49)*10%)/3</f>
        <v>3750.8748058956803</v>
      </c>
      <c r="Y164" s="4">
        <f>(SUM('Revenue Metrics'!Y$48:Y$49)*10%)/3</f>
        <v>3895.5328643020798</v>
      </c>
      <c r="Z164" s="4">
        <f>(SUM('Revenue Metrics'!Z$48:Z$49)*10%)/5</f>
        <v>2277.7527267678715</v>
      </c>
      <c r="AA164" s="4">
        <f>(SUM('Revenue Metrics'!AA$48:AA$49)*10%)/5</f>
        <v>2334.52950262272</v>
      </c>
      <c r="AB164" s="4">
        <f>(SUM('Revenue Metrics'!AB$48:AB$49)*10%)/5</f>
        <v>2352.8558372159996</v>
      </c>
      <c r="AC164" s="4">
        <f>(SUM('Revenue Metrics'!AC$48:AC$49)*10%)/5</f>
        <v>2405.6881620345603</v>
      </c>
      <c r="AD164" s="4">
        <f>(SUM('Revenue Metrics'!AD$48:AD$49)*10%)/5</f>
        <v>2301.4941778152961</v>
      </c>
      <c r="AE164" s="4">
        <f>(SUM('Revenue Metrics'!AE$48:AE$49)*10%)/5</f>
        <v>2400.9249228591361</v>
      </c>
      <c r="AF164" s="4">
        <f>(SUM('Revenue Metrics'!AF$48:AF$49)*10%)/5</f>
        <v>2471.8870662359036</v>
      </c>
      <c r="AG164" s="4">
        <f>(SUM('Revenue Metrics'!AG$48:AG$49)*10%)/5</f>
        <v>2476.1128594775037</v>
      </c>
      <c r="AH164" s="4">
        <f>(SUM('Revenue Metrics'!AH$48:AH$49)*10%)/5</f>
        <v>2399.327003275776</v>
      </c>
      <c r="AI164" s="4">
        <f>(SUM('Revenue Metrics'!AI$48:AI$49)*10%)/5</f>
        <v>2478.3396363371517</v>
      </c>
      <c r="AJ164" s="4">
        <f>(SUM('Revenue Metrics'!AJ$48:AJ$49)*10%)/5</f>
        <v>2410.5621047039995</v>
      </c>
      <c r="AK164" s="4">
        <f>(SUM('Revenue Metrics'!AK$48:AK$49)*10%)/5</f>
        <v>2506.2376187566078</v>
      </c>
      <c r="AL164" s="4">
        <f>(SUM('Revenue Metrics'!AL$48:AL$49)*10%)/5</f>
        <v>2446.1271469432318</v>
      </c>
      <c r="AM164" s="4">
        <f>(SUM('Revenue Metrics'!AM$48:AM$49)*10%)/5</f>
        <v>2519.7433607255034</v>
      </c>
      <c r="AN164" s="4">
        <f>(SUM('Revenue Metrics'!AN$48:AN$49)*10%)/5</f>
        <v>2546.0284542374397</v>
      </c>
      <c r="AO164" s="4">
        <f>(SUM('Revenue Metrics'!AO$48:AO$49)*10%)/5</f>
        <v>2607.280498019712</v>
      </c>
      <c r="AP164" s="4">
        <f>(SUM('Revenue Metrics'!AP$48:AP$49)*10%)/5</f>
        <v>2502.2712938004479</v>
      </c>
      <c r="AQ164" s="4">
        <f>(SUM('Revenue Metrics'!AQ$48:AQ$49)*10%)/5</f>
        <v>2610.8544578530559</v>
      </c>
      <c r="AR164" s="4">
        <f>(SUM('Revenue Metrics'!AR$48:AR$49)*10%)/5</f>
        <v>2682.088341229824</v>
      </c>
      <c r="AS164" s="4">
        <f>(SUM('Revenue Metrics'!AS$48:AS$49)*10%)/5</f>
        <v>2694.0836733450242</v>
      </c>
      <c r="AT164" s="4">
        <f>(SUM('Revenue Metrics'!AT$48:AT$49)*10%)/5</f>
        <v>2608.6063581795838</v>
      </c>
      <c r="AU164" s="4">
        <f>(SUM('Revenue Metrics'!AU$48:AU$49)*10%)/5</f>
        <v>2680.3687522321925</v>
      </c>
      <c r="AV164" s="4">
        <f>(SUM('Revenue Metrics'!AV$48:AV$49)*10%)/5</f>
        <v>2612.04774059904</v>
      </c>
      <c r="AW164" s="4">
        <f>(SUM('Revenue Metrics'!AW$48:AW$49)*10%)/5</f>
        <v>2708.810214651648</v>
      </c>
      <c r="AX164" s="4">
        <f>(SUM('Revenue Metrics'!AX$48:AX$49)*10%)/5</f>
        <v>2665.1607406755838</v>
      </c>
      <c r="AY164" s="4">
        <f>(SUM('Revenue Metrics'!AY$48:AY$49)*10%)/5</f>
        <v>2739.3204344578562</v>
      </c>
      <c r="AZ164" s="4">
        <f>(SUM('Revenue Metrics'!AZ$48:AZ$49)*10%)/5</f>
        <v>2765.0620479697923</v>
      </c>
      <c r="BA164" s="4">
        <f>(SUM('Revenue Metrics'!BA$48:BA$49)*10%)/5</f>
        <v>2826.5858317520642</v>
      </c>
      <c r="BB164" s="4">
        <f>(SUM('Revenue Metrics'!BB$48:BB$49)*10%)/5</f>
        <v>2737.4116254151677</v>
      </c>
      <c r="BC164" s="4">
        <f>(SUM('Revenue Metrics'!BC$48:BC$49)*10%)/5</f>
        <v>2855.1472084765437</v>
      </c>
      <c r="BD164" s="4">
        <f>(SUM('Revenue Metrics'!BD$48:BD$49)*10%)/5</f>
        <v>2935.3322007494398</v>
      </c>
      <c r="BE164" s="4">
        <f>(SUM('Revenue Metrics'!BE$48:BE$49)*10%)/5</f>
        <v>2946.2405728646404</v>
      </c>
      <c r="BF164" s="4">
        <f>(SUM('Revenue Metrics'!BF$48:BF$49)*10%)/5</f>
        <v>2868.3677566629121</v>
      </c>
      <c r="BG164" s="4">
        <f>(SUM('Revenue Metrics'!BG$48:BG$49)*10%)/5</f>
        <v>2948.4673497242884</v>
      </c>
      <c r="BH164" s="4">
        <f>(SUM('Revenue Metrics'!BH$48:BH$49)*10%)/5</f>
        <v>2895.89881601856</v>
      </c>
      <c r="BI164" s="4">
        <f>(SUM('Revenue Metrics'!BI$48:BI$49)*10%)/5</f>
        <v>3009.335688088704</v>
      </c>
    </row>
    <row r="165" spans="1:61" ht="15.75" customHeight="1" x14ac:dyDescent="0.2">
      <c r="A165" s="3" t="s">
        <v>168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>
        <f>(SUM('Revenue Metrics'!Z$48:Z$49)*10%)/5</f>
        <v>2277.7527267678715</v>
      </c>
      <c r="AA165" s="4">
        <f>(SUM('Revenue Metrics'!AA$48:AA$49)*10%)/5</f>
        <v>2334.52950262272</v>
      </c>
      <c r="AB165" s="4">
        <f>(SUM('Revenue Metrics'!AB$48:AB$49)*10%)/5</f>
        <v>2352.8558372159996</v>
      </c>
      <c r="AC165" s="4">
        <f>(SUM('Revenue Metrics'!AC$48:AC$49)*10%)/5</f>
        <v>2405.6881620345603</v>
      </c>
      <c r="AD165" s="4">
        <f>(SUM('Revenue Metrics'!AD$48:AD$49)*10%)/5</f>
        <v>2301.4941778152961</v>
      </c>
      <c r="AE165" s="4">
        <f>(SUM('Revenue Metrics'!AE$48:AE$49)*10%)/5</f>
        <v>2400.9249228591361</v>
      </c>
      <c r="AF165" s="4">
        <f>(SUM('Revenue Metrics'!AF$48:AF$49)*10%)/5</f>
        <v>2471.8870662359036</v>
      </c>
      <c r="AG165" s="4">
        <f>(SUM('Revenue Metrics'!AG$48:AG$49)*10%)/5</f>
        <v>2476.1128594775037</v>
      </c>
      <c r="AH165" s="4">
        <f>(SUM('Revenue Metrics'!AH$48:AH$49)*10%)/5</f>
        <v>2399.327003275776</v>
      </c>
      <c r="AI165" s="4">
        <f>(SUM('Revenue Metrics'!AI$48:AI$49)*10%)/5</f>
        <v>2478.3396363371517</v>
      </c>
      <c r="AJ165" s="4">
        <f>(SUM('Revenue Metrics'!AJ$48:AJ$49)*10%)/5</f>
        <v>2410.5621047039995</v>
      </c>
      <c r="AK165" s="4">
        <f>(SUM('Revenue Metrics'!AK$48:AK$49)*10%)/5</f>
        <v>2506.2376187566078</v>
      </c>
      <c r="AL165" s="4">
        <f>(SUM('Revenue Metrics'!AL$48:AL$49)*10%)/5</f>
        <v>2446.1271469432318</v>
      </c>
      <c r="AM165" s="4">
        <f>(SUM('Revenue Metrics'!AM$48:AM$49)*10%)/5</f>
        <v>2519.7433607255034</v>
      </c>
      <c r="AN165" s="4">
        <f>(SUM('Revenue Metrics'!AN$48:AN$49)*10%)/5</f>
        <v>2546.0284542374397</v>
      </c>
      <c r="AO165" s="4">
        <f>(SUM('Revenue Metrics'!AO$48:AO$49)*10%)/5</f>
        <v>2607.280498019712</v>
      </c>
      <c r="AP165" s="4">
        <f>(SUM('Revenue Metrics'!AP$48:AP$49)*10%)/5</f>
        <v>2502.2712938004479</v>
      </c>
      <c r="AQ165" s="4">
        <f>(SUM('Revenue Metrics'!AQ$48:AQ$49)*10%)/5</f>
        <v>2610.8544578530559</v>
      </c>
      <c r="AR165" s="4">
        <f>(SUM('Revenue Metrics'!AR$48:AR$49)*10%)/5</f>
        <v>2682.088341229824</v>
      </c>
      <c r="AS165" s="4">
        <f>(SUM('Revenue Metrics'!AS$48:AS$49)*10%)/5</f>
        <v>2694.0836733450242</v>
      </c>
      <c r="AT165" s="4">
        <f>(SUM('Revenue Metrics'!AT$48:AT$49)*10%)/5</f>
        <v>2608.6063581795838</v>
      </c>
      <c r="AU165" s="4">
        <f>(SUM('Revenue Metrics'!AU$48:AU$49)*10%)/5</f>
        <v>2680.3687522321925</v>
      </c>
      <c r="AV165" s="4">
        <f>(SUM('Revenue Metrics'!AV$48:AV$49)*10%)/5</f>
        <v>2612.04774059904</v>
      </c>
      <c r="AW165" s="4">
        <f>(SUM('Revenue Metrics'!AW$48:AW$49)*10%)/5</f>
        <v>2708.810214651648</v>
      </c>
      <c r="AX165" s="4">
        <f>(SUM('Revenue Metrics'!AX$48:AX$49)*10%)/5</f>
        <v>2665.1607406755838</v>
      </c>
      <c r="AY165" s="4">
        <f>(SUM('Revenue Metrics'!AY$48:AY$49)*10%)/5</f>
        <v>2739.3204344578562</v>
      </c>
      <c r="AZ165" s="4">
        <f>(SUM('Revenue Metrics'!AZ$48:AZ$49)*10%)/5</f>
        <v>2765.0620479697923</v>
      </c>
      <c r="BA165" s="4">
        <f>(SUM('Revenue Metrics'!BA$48:BA$49)*10%)/5</f>
        <v>2826.5858317520642</v>
      </c>
      <c r="BB165" s="4">
        <f>(SUM('Revenue Metrics'!BB$48:BB$49)*10%)/5</f>
        <v>2737.4116254151677</v>
      </c>
      <c r="BC165" s="4">
        <f>(SUM('Revenue Metrics'!BC$48:BC$49)*10%)/5</f>
        <v>2855.1472084765437</v>
      </c>
      <c r="BD165" s="4">
        <f>(SUM('Revenue Metrics'!BD$48:BD$49)*10%)/5</f>
        <v>2935.3322007494398</v>
      </c>
      <c r="BE165" s="4">
        <f>(SUM('Revenue Metrics'!BE$48:BE$49)*10%)/5</f>
        <v>2946.2405728646404</v>
      </c>
      <c r="BF165" s="4">
        <f>(SUM('Revenue Metrics'!BF$48:BF$49)*10%)/5</f>
        <v>2868.3677566629121</v>
      </c>
      <c r="BG165" s="4">
        <f>(SUM('Revenue Metrics'!BG$48:BG$49)*10%)/5</f>
        <v>2948.4673497242884</v>
      </c>
      <c r="BH165" s="4">
        <f>(SUM('Revenue Metrics'!BH$48:BH$49)*10%)/5</f>
        <v>2895.89881601856</v>
      </c>
      <c r="BI165" s="4">
        <f>(SUM('Revenue Metrics'!BI$48:BI$49)*10%)/5</f>
        <v>3009.335688088704</v>
      </c>
    </row>
    <row r="166" spans="1:61" ht="15.75" customHeight="1" x14ac:dyDescent="0.2">
      <c r="A166" s="3" t="s">
        <v>168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f>(SUM('Revenue Metrics'!Z$48:Z$49)*10%)/5</f>
        <v>2277.7527267678715</v>
      </c>
      <c r="AA166" s="4">
        <f>(SUM('Revenue Metrics'!AA$48:AA$49)*10%)/5</f>
        <v>2334.52950262272</v>
      </c>
      <c r="AB166" s="4">
        <f>(SUM('Revenue Metrics'!AB$48:AB$49)*10%)/5</f>
        <v>2352.8558372159996</v>
      </c>
      <c r="AC166" s="4">
        <f>(SUM('Revenue Metrics'!AC$48:AC$49)*10%)/5</f>
        <v>2405.6881620345603</v>
      </c>
      <c r="AD166" s="4">
        <f>(SUM('Revenue Metrics'!AD$48:AD$49)*10%)/5</f>
        <v>2301.4941778152961</v>
      </c>
      <c r="AE166" s="4">
        <f>(SUM('Revenue Metrics'!AE$48:AE$49)*10%)/5</f>
        <v>2400.9249228591361</v>
      </c>
      <c r="AF166" s="4">
        <f>(SUM('Revenue Metrics'!AF$48:AF$49)*10%)/5</f>
        <v>2471.8870662359036</v>
      </c>
      <c r="AG166" s="4">
        <f>(SUM('Revenue Metrics'!AG$48:AG$49)*10%)/5</f>
        <v>2476.1128594775037</v>
      </c>
      <c r="AH166" s="4">
        <f>(SUM('Revenue Metrics'!AH$48:AH$49)*10%)/5</f>
        <v>2399.327003275776</v>
      </c>
      <c r="AI166" s="4">
        <f>(SUM('Revenue Metrics'!AI$48:AI$49)*10%)/5</f>
        <v>2478.3396363371517</v>
      </c>
      <c r="AJ166" s="4">
        <f>(SUM('Revenue Metrics'!AJ$48:AJ$49)*10%)/5</f>
        <v>2410.5621047039995</v>
      </c>
      <c r="AK166" s="4">
        <f>(SUM('Revenue Metrics'!AK$48:AK$49)*10%)/5</f>
        <v>2506.2376187566078</v>
      </c>
      <c r="AL166" s="4">
        <f>(SUM('Revenue Metrics'!AL$48:AL$49)*10%)/5</f>
        <v>2446.1271469432318</v>
      </c>
      <c r="AM166" s="4">
        <f>(SUM('Revenue Metrics'!AM$48:AM$49)*10%)/5</f>
        <v>2519.7433607255034</v>
      </c>
      <c r="AN166" s="4">
        <f>(SUM('Revenue Metrics'!AN$48:AN$49)*10%)/5</f>
        <v>2546.0284542374397</v>
      </c>
      <c r="AO166" s="4">
        <f>(SUM('Revenue Metrics'!AO$48:AO$49)*10%)/5</f>
        <v>2607.280498019712</v>
      </c>
      <c r="AP166" s="4">
        <f>(SUM('Revenue Metrics'!AP$48:AP$49)*10%)/5</f>
        <v>2502.2712938004479</v>
      </c>
      <c r="AQ166" s="4">
        <f>(SUM('Revenue Metrics'!AQ$48:AQ$49)*10%)/5</f>
        <v>2610.8544578530559</v>
      </c>
      <c r="AR166" s="4">
        <f>(SUM('Revenue Metrics'!AR$48:AR$49)*10%)/5</f>
        <v>2682.088341229824</v>
      </c>
      <c r="AS166" s="4">
        <f>(SUM('Revenue Metrics'!AS$48:AS$49)*10%)/5</f>
        <v>2694.0836733450242</v>
      </c>
      <c r="AT166" s="4">
        <f>(SUM('Revenue Metrics'!AT$48:AT$49)*10%)/5</f>
        <v>2608.6063581795838</v>
      </c>
      <c r="AU166" s="4">
        <f>(SUM('Revenue Metrics'!AU$48:AU$49)*10%)/5</f>
        <v>2680.3687522321925</v>
      </c>
      <c r="AV166" s="4">
        <f>(SUM('Revenue Metrics'!AV$48:AV$49)*10%)/5</f>
        <v>2612.04774059904</v>
      </c>
      <c r="AW166" s="4">
        <f>(SUM('Revenue Metrics'!AW$48:AW$49)*10%)/5</f>
        <v>2708.810214651648</v>
      </c>
      <c r="AX166" s="4">
        <f>(SUM('Revenue Metrics'!AX$48:AX$49)*10%)/5</f>
        <v>2665.1607406755838</v>
      </c>
      <c r="AY166" s="4">
        <f>(SUM('Revenue Metrics'!AY$48:AY$49)*10%)/5</f>
        <v>2739.3204344578562</v>
      </c>
      <c r="AZ166" s="4">
        <f>(SUM('Revenue Metrics'!AZ$48:AZ$49)*10%)/5</f>
        <v>2765.0620479697923</v>
      </c>
      <c r="BA166" s="4">
        <f>(SUM('Revenue Metrics'!BA$48:BA$49)*10%)/5</f>
        <v>2826.5858317520642</v>
      </c>
      <c r="BB166" s="4">
        <f>(SUM('Revenue Metrics'!BB$48:BB$49)*10%)/5</f>
        <v>2737.4116254151677</v>
      </c>
      <c r="BC166" s="4">
        <f>(SUM('Revenue Metrics'!BC$48:BC$49)*10%)/5</f>
        <v>2855.1472084765437</v>
      </c>
      <c r="BD166" s="4">
        <f>(SUM('Revenue Metrics'!BD$48:BD$49)*10%)/5</f>
        <v>2935.3322007494398</v>
      </c>
      <c r="BE166" s="4">
        <f>(SUM('Revenue Metrics'!BE$48:BE$49)*10%)/5</f>
        <v>2946.2405728646404</v>
      </c>
      <c r="BF166" s="4">
        <f>(SUM('Revenue Metrics'!BF$48:BF$49)*10%)/5</f>
        <v>2868.3677566629121</v>
      </c>
      <c r="BG166" s="4">
        <f>(SUM('Revenue Metrics'!BG$48:BG$49)*10%)/5</f>
        <v>2948.4673497242884</v>
      </c>
      <c r="BH166" s="4">
        <f>(SUM('Revenue Metrics'!BH$48:BH$49)*10%)/5</f>
        <v>2895.89881601856</v>
      </c>
      <c r="BI166" s="4">
        <f>(SUM('Revenue Metrics'!BI$48:BI$49)*10%)/5</f>
        <v>3009.335688088704</v>
      </c>
    </row>
    <row r="167" spans="1:61" ht="15.75" customHeight="1" x14ac:dyDescent="0.2">
      <c r="A167" s="3" t="s">
        <v>169</v>
      </c>
      <c r="B167" s="4">
        <f>(SUM('Revenue Metrics'!B$48:B$49)*10%)/4</f>
        <v>2426.1528862032001</v>
      </c>
      <c r="C167" s="4">
        <f>(SUM('Revenue Metrics'!C$48:C$49)*10%)/4</f>
        <v>2351.4968180791684</v>
      </c>
      <c r="D167" s="4">
        <f>(SUM('Revenue Metrics'!D$48:D$49)*10%)/4</f>
        <v>2126.0349063515519</v>
      </c>
      <c r="E167" s="4">
        <f>(SUM('Revenue Metrics'!E$48:E$49)*10%)/4</f>
        <v>2224.6875975589955</v>
      </c>
      <c r="F167" s="4">
        <f>(SUM('Revenue Metrics'!F$48:F$49)*10%)/4</f>
        <v>2154.5048194705773</v>
      </c>
      <c r="G167" s="4">
        <f>(SUM('Revenue Metrics'!G$48:G$49)*10%)/4</f>
        <v>2253.5753557530829</v>
      </c>
      <c r="H167" s="4">
        <f>(SUM('Revenue Metrics'!H$48:H$49)*10%)/4</f>
        <v>2347.461004608243</v>
      </c>
      <c r="I167" s="4">
        <f>(SUM('Revenue Metrics'!I$48:I$49)*10%)/4</f>
        <v>2424.5816048299125</v>
      </c>
      <c r="J167" s="4">
        <f>(SUM('Revenue Metrics'!J$48:J$49)*10%)/4</f>
        <v>2470.8823598714507</v>
      </c>
      <c r="K167" s="4">
        <f>(SUM('Revenue Metrics'!K$48:K$49)*10%)/4</f>
        <v>2586.4797018948325</v>
      </c>
      <c r="L167" s="4">
        <f>(SUM('Revenue Metrics'!L$48:L$49)*10%)/4</f>
        <v>2620.2316816432613</v>
      </c>
      <c r="M167" s="4">
        <f>(SUM('Revenue Metrics'!M$48:M$49)*10%)/4</f>
        <v>2769.0809996912935</v>
      </c>
      <c r="N167" s="4">
        <f>(SUM('Revenue Metrics'!N$48:N$49)*10%)/4</f>
        <v>2618.3497594380478</v>
      </c>
      <c r="O167" s="4">
        <f>(SUM('Revenue Metrics'!O$48:O$49)*10%)/4</f>
        <v>2723.6057876066657</v>
      </c>
      <c r="P167" s="4">
        <f>(SUM('Revenue Metrics'!P$48:P$49)*10%)/4</f>
        <v>2803.2977861655504</v>
      </c>
      <c r="Q167" s="4">
        <f>(SUM('Revenue Metrics'!Q$48:Q$49)*10%)/4</f>
        <v>2826.1981080201595</v>
      </c>
      <c r="R167" s="4">
        <f>(SUM('Revenue Metrics'!R$48:R$49)*10%)/4</f>
        <v>2790.9708698303994</v>
      </c>
      <c r="S167" s="4">
        <f>(SUM('Revenue Metrics'!S$48:S$49)*10%)/4</f>
        <v>2941.0611657753598</v>
      </c>
      <c r="T167" s="4">
        <f>(SUM('Revenue Metrics'!T$48:T$49)*10%)/4</f>
        <v>2894.3505045791999</v>
      </c>
      <c r="U167" s="4">
        <f>(SUM('Revenue Metrics'!U$48:U$49)*10%)/4</f>
        <v>2898.17849360832</v>
      </c>
      <c r="V167" s="4">
        <f>(SUM('Revenue Metrics'!V$48:V$49)*10%)/4</f>
        <v>2780.7342761721598</v>
      </c>
      <c r="W167" s="4">
        <f>(SUM('Revenue Metrics'!W$48:W$49)*10%)/4</f>
        <v>2887.0136952585599</v>
      </c>
      <c r="X167" s="4">
        <f>(SUM('Revenue Metrics'!X$48:X$49)*10%)/4</f>
        <v>2813.1561044217601</v>
      </c>
      <c r="Y167" s="4">
        <f>(SUM('Revenue Metrics'!Y$48:Y$49)*10%)/4</f>
        <v>2921.6496482265597</v>
      </c>
      <c r="Z167" s="4">
        <f>(SUM('Revenue Metrics'!Z$48:Z$49)*10%)/4</f>
        <v>2847.1909084598396</v>
      </c>
      <c r="AA167" s="4">
        <f>(SUM('Revenue Metrics'!AA$48:AA$49)*10%)/4</f>
        <v>2918.1618782783999</v>
      </c>
      <c r="AB167" s="4">
        <f>(SUM('Revenue Metrics'!AB$48:AB$49)*10%)/4</f>
        <v>2941.0697965199997</v>
      </c>
      <c r="AC167" s="4">
        <f>(SUM('Revenue Metrics'!AC$48:AC$49)*10%)/4</f>
        <v>3007.1102025432001</v>
      </c>
      <c r="AD167" s="4">
        <f>(SUM('Revenue Metrics'!AD$48:AD$49)*10%)/4</f>
        <v>2876.8677222691199</v>
      </c>
      <c r="AE167" s="4">
        <f>(SUM('Revenue Metrics'!AE$48:AE$49)*10%)/4</f>
        <v>3001.1561535739202</v>
      </c>
      <c r="AF167" s="4">
        <f>(SUM('Revenue Metrics'!AF$48:AF$49)*10%)/4</f>
        <v>3089.8588327948796</v>
      </c>
      <c r="AG167" s="4">
        <f>(SUM('Revenue Metrics'!AG$48:AG$49)*10%)/4</f>
        <v>3095.1410743468796</v>
      </c>
      <c r="AH167" s="4">
        <f>(SUM('Revenue Metrics'!AH$48:AH$49)*10%)/4</f>
        <v>2999.1587540947198</v>
      </c>
      <c r="AI167" s="4">
        <f>(SUM('Revenue Metrics'!AI$48:AI$49)*10%)/4</f>
        <v>3097.9245454214397</v>
      </c>
      <c r="AJ167" s="4">
        <f>(SUM('Revenue Metrics'!AJ$48:AJ$49)*10%)/4</f>
        <v>3013.2026308799996</v>
      </c>
      <c r="AK167" s="4">
        <f>(SUM('Revenue Metrics'!AK$48:AK$49)*10%)/4</f>
        <v>3132.7970234457598</v>
      </c>
      <c r="AL167" s="4">
        <f>(SUM('Revenue Metrics'!AL$48:AL$49)*10%)/4</f>
        <v>3057.6589336790398</v>
      </c>
      <c r="AM167" s="4">
        <f>(SUM('Revenue Metrics'!AM$48:AM$49)*10%)/4</f>
        <v>3149.6792009068795</v>
      </c>
      <c r="AN167" s="4">
        <f>(SUM('Revenue Metrics'!AN$48:AN$49)*10%)/4</f>
        <v>3182.5355677967996</v>
      </c>
      <c r="AO167" s="4">
        <f>(SUM('Revenue Metrics'!AO$48:AO$49)*10%)/4</f>
        <v>3259.1006225246401</v>
      </c>
      <c r="AP167" s="4">
        <f>(SUM('Revenue Metrics'!AP$48:AP$49)*10%)/4</f>
        <v>3127.8391172505599</v>
      </c>
      <c r="AQ167" s="4">
        <f>(SUM('Revenue Metrics'!AQ$48:AQ$49)*10%)/4</f>
        <v>3263.56807231632</v>
      </c>
      <c r="AR167" s="4">
        <f>(SUM('Revenue Metrics'!AR$48:AR$49)*10%)/4</f>
        <v>3352.6104265372801</v>
      </c>
      <c r="AS167" s="4">
        <f>(SUM('Revenue Metrics'!AS$48:AS$49)*10%)/4</f>
        <v>3367.60459168128</v>
      </c>
      <c r="AT167" s="4">
        <f>(SUM('Revenue Metrics'!AT$48:AT$49)*10%)/4</f>
        <v>3260.7579477244799</v>
      </c>
      <c r="AU167" s="4">
        <f>(SUM('Revenue Metrics'!AU$48:AU$49)*10%)/4</f>
        <v>3350.4609402902406</v>
      </c>
      <c r="AV167" s="4">
        <f>(SUM('Revenue Metrics'!AV$48:AV$49)*10%)/4</f>
        <v>3265.0596757488001</v>
      </c>
      <c r="AW167" s="4">
        <f>(SUM('Revenue Metrics'!AW$48:AW$49)*10%)/4</f>
        <v>3386.0127683145602</v>
      </c>
      <c r="AX167" s="4">
        <f>(SUM('Revenue Metrics'!AX$48:AX$49)*10%)/4</f>
        <v>3331.45092584448</v>
      </c>
      <c r="AY167" s="4">
        <f>(SUM('Revenue Metrics'!AY$48:AY$49)*10%)/4</f>
        <v>3424.15054307232</v>
      </c>
      <c r="AZ167" s="4">
        <f>(SUM('Revenue Metrics'!AZ$48:AZ$49)*10%)/4</f>
        <v>3456.3275599622402</v>
      </c>
      <c r="BA167" s="4">
        <f>(SUM('Revenue Metrics'!BA$48:BA$49)*10%)/4</f>
        <v>3533.2322896900801</v>
      </c>
      <c r="BB167" s="4">
        <f>(SUM('Revenue Metrics'!BB$48:BB$49)*10%)/4</f>
        <v>3421.7645317689598</v>
      </c>
      <c r="BC167" s="4">
        <f>(SUM('Revenue Metrics'!BC$48:BC$49)*10%)/4</f>
        <v>3568.9340105956799</v>
      </c>
      <c r="BD167" s="4">
        <f>(SUM('Revenue Metrics'!BD$48:BD$49)*10%)/4</f>
        <v>3669.1652509367996</v>
      </c>
      <c r="BE167" s="4">
        <f>(SUM('Revenue Metrics'!BE$48:BE$49)*10%)/4</f>
        <v>3682.8007160808006</v>
      </c>
      <c r="BF167" s="4">
        <f>(SUM('Revenue Metrics'!BF$48:BF$49)*10%)/4</f>
        <v>3585.4596958286402</v>
      </c>
      <c r="BG167" s="4">
        <f>(SUM('Revenue Metrics'!BG$48:BG$49)*10%)/4</f>
        <v>3685.5841871553603</v>
      </c>
      <c r="BH167" s="4">
        <f>(SUM('Revenue Metrics'!BH$48:BH$49)*10%)/4</f>
        <v>3619.8735200231999</v>
      </c>
      <c r="BI167" s="4">
        <f>(SUM('Revenue Metrics'!BI$48:BI$49)*10%)/4</f>
        <v>3761.6696101108801</v>
      </c>
    </row>
    <row r="168" spans="1:61" ht="15.75" customHeight="1" x14ac:dyDescent="0.2">
      <c r="A168" s="3" t="s">
        <v>170</v>
      </c>
      <c r="B168" s="4">
        <v>1200</v>
      </c>
      <c r="C168" s="4">
        <v>1200</v>
      </c>
      <c r="D168" s="4">
        <v>1200</v>
      </c>
      <c r="E168" s="4">
        <v>1200</v>
      </c>
      <c r="F168" s="4">
        <v>1200</v>
      </c>
      <c r="G168" s="4">
        <v>1200</v>
      </c>
      <c r="H168" s="4">
        <v>1200</v>
      </c>
      <c r="I168" s="4">
        <v>1200</v>
      </c>
      <c r="J168" s="4">
        <v>1200</v>
      </c>
      <c r="K168" s="4">
        <v>1200</v>
      </c>
      <c r="L168" s="4">
        <v>1200</v>
      </c>
      <c r="M168" s="4">
        <v>1200</v>
      </c>
      <c r="N168" s="4">
        <v>1200</v>
      </c>
      <c r="O168" s="4">
        <v>1200</v>
      </c>
      <c r="P168" s="4">
        <v>1200</v>
      </c>
      <c r="Q168" s="4">
        <v>1200</v>
      </c>
      <c r="R168" s="4">
        <v>1200</v>
      </c>
      <c r="S168" s="4">
        <v>1200</v>
      </c>
      <c r="T168" s="4">
        <v>1200</v>
      </c>
      <c r="U168" s="4">
        <v>1200</v>
      </c>
      <c r="V168" s="4">
        <v>1200</v>
      </c>
      <c r="W168" s="4">
        <v>1200</v>
      </c>
      <c r="X168" s="4">
        <v>1200</v>
      </c>
      <c r="Y168" s="4">
        <v>1200</v>
      </c>
      <c r="Z168" s="4">
        <v>1200</v>
      </c>
      <c r="AA168" s="4">
        <v>1200</v>
      </c>
      <c r="AB168" s="4">
        <v>1200</v>
      </c>
      <c r="AC168" s="4">
        <v>1200</v>
      </c>
      <c r="AD168" s="4">
        <v>1200</v>
      </c>
      <c r="AE168" s="4">
        <v>1200</v>
      </c>
      <c r="AF168" s="4">
        <v>1200</v>
      </c>
      <c r="AG168" s="4">
        <v>1200</v>
      </c>
      <c r="AH168" s="4">
        <v>1200</v>
      </c>
      <c r="AI168" s="4">
        <v>1200</v>
      </c>
      <c r="AJ168" s="4">
        <v>1200</v>
      </c>
      <c r="AK168" s="4">
        <v>1200</v>
      </c>
      <c r="AL168" s="4">
        <v>1200</v>
      </c>
      <c r="AM168" s="4">
        <v>1200</v>
      </c>
      <c r="AN168" s="4">
        <v>1200</v>
      </c>
      <c r="AO168" s="4">
        <v>1200</v>
      </c>
      <c r="AP168" s="4">
        <v>1200</v>
      </c>
      <c r="AQ168" s="4">
        <v>1200</v>
      </c>
      <c r="AR168" s="4">
        <v>1200</v>
      </c>
      <c r="AS168" s="4">
        <v>1200</v>
      </c>
      <c r="AT168" s="4">
        <v>1200</v>
      </c>
      <c r="AU168" s="4">
        <v>1200</v>
      </c>
      <c r="AV168" s="4">
        <v>1200</v>
      </c>
      <c r="AW168" s="4">
        <v>1200</v>
      </c>
      <c r="AX168" s="4">
        <v>1200</v>
      </c>
      <c r="AY168" s="4">
        <v>1200</v>
      </c>
      <c r="AZ168" s="4">
        <v>1200</v>
      </c>
      <c r="BA168" s="4">
        <v>1200</v>
      </c>
      <c r="BB168" s="4">
        <v>1200</v>
      </c>
      <c r="BC168" s="4">
        <v>1200</v>
      </c>
      <c r="BD168" s="4">
        <v>1200</v>
      </c>
      <c r="BE168" s="4">
        <v>1200</v>
      </c>
      <c r="BF168" s="4">
        <v>1200</v>
      </c>
      <c r="BG168" s="4">
        <v>1200</v>
      </c>
      <c r="BH168" s="4">
        <v>1200</v>
      </c>
      <c r="BI168" s="4">
        <v>1200</v>
      </c>
    </row>
    <row r="169" spans="1:61" ht="15.75" customHeight="1" x14ac:dyDescent="0.2">
      <c r="A169" s="3" t="s">
        <v>171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1200</v>
      </c>
      <c r="O169" s="4">
        <v>1200</v>
      </c>
      <c r="P169" s="4">
        <v>1200</v>
      </c>
      <c r="Q169" s="4">
        <v>1200</v>
      </c>
      <c r="R169" s="4">
        <v>1200</v>
      </c>
      <c r="S169" s="4">
        <v>1200</v>
      </c>
      <c r="T169" s="4">
        <v>1200</v>
      </c>
      <c r="U169" s="4">
        <v>1200</v>
      </c>
      <c r="V169" s="4">
        <v>1200</v>
      </c>
      <c r="W169" s="4">
        <v>1200</v>
      </c>
      <c r="X169" s="4">
        <v>1200</v>
      </c>
      <c r="Y169" s="4">
        <v>1200</v>
      </c>
      <c r="Z169" s="4">
        <v>1200</v>
      </c>
      <c r="AA169" s="4">
        <v>1200</v>
      </c>
      <c r="AB169" s="4">
        <v>1200</v>
      </c>
      <c r="AC169" s="4">
        <v>1200</v>
      </c>
      <c r="AD169" s="4">
        <v>1200</v>
      </c>
      <c r="AE169" s="4">
        <v>1200</v>
      </c>
      <c r="AF169" s="4">
        <v>1200</v>
      </c>
      <c r="AG169" s="4">
        <v>1200</v>
      </c>
      <c r="AH169" s="4">
        <v>1200</v>
      </c>
      <c r="AI169" s="4">
        <v>1200</v>
      </c>
      <c r="AJ169" s="4">
        <v>1200</v>
      </c>
      <c r="AK169" s="4">
        <v>1200</v>
      </c>
      <c r="AL169" s="4">
        <v>1200</v>
      </c>
      <c r="AM169" s="4">
        <v>1200</v>
      </c>
      <c r="AN169" s="4">
        <v>1200</v>
      </c>
      <c r="AO169" s="4">
        <v>1200</v>
      </c>
      <c r="AP169" s="4">
        <v>1200</v>
      </c>
      <c r="AQ169" s="4">
        <v>1200</v>
      </c>
      <c r="AR169" s="4">
        <v>1200</v>
      </c>
      <c r="AS169" s="4">
        <v>1200</v>
      </c>
      <c r="AT169" s="4">
        <v>1200</v>
      </c>
      <c r="AU169" s="4">
        <v>1200</v>
      </c>
      <c r="AV169" s="4">
        <v>1200</v>
      </c>
      <c r="AW169" s="4">
        <v>1200</v>
      </c>
      <c r="AX169" s="4">
        <v>1200</v>
      </c>
      <c r="AY169" s="4">
        <v>1200</v>
      </c>
      <c r="AZ169" s="4">
        <v>1200</v>
      </c>
      <c r="BA169" s="4">
        <v>1200</v>
      </c>
      <c r="BB169" s="4">
        <v>1200</v>
      </c>
      <c r="BC169" s="4">
        <v>1200</v>
      </c>
      <c r="BD169" s="4">
        <v>1200</v>
      </c>
      <c r="BE169" s="4">
        <v>1200</v>
      </c>
      <c r="BF169" s="4">
        <v>1200</v>
      </c>
      <c r="BG169" s="4">
        <v>1200</v>
      </c>
      <c r="BH169" s="4">
        <v>1200</v>
      </c>
      <c r="BI169" s="4">
        <v>1200</v>
      </c>
    </row>
    <row r="170" spans="1:61" ht="15.75" customHeight="1" x14ac:dyDescent="0.2">
      <c r="A170" s="3" t="s">
        <v>173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>
        <v>0</v>
      </c>
      <c r="BD170" s="4">
        <v>0</v>
      </c>
      <c r="BE170" s="4">
        <v>0</v>
      </c>
      <c r="BF170" s="4">
        <v>0</v>
      </c>
      <c r="BG170" s="4">
        <v>0</v>
      </c>
      <c r="BH170" s="4">
        <v>0</v>
      </c>
      <c r="BI170" s="4">
        <v>0</v>
      </c>
    </row>
    <row r="171" spans="1:61" ht="15.75" customHeight="1" x14ac:dyDescent="0.2">
      <c r="A171" s="3" t="s">
        <v>173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</row>
    <row r="172" spans="1:61" ht="15.75" customHeight="1" x14ac:dyDescent="0.2">
      <c r="A172" s="3" t="s">
        <v>173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4">
        <v>0</v>
      </c>
      <c r="BD172" s="4">
        <v>0</v>
      </c>
      <c r="BE172" s="4">
        <v>0</v>
      </c>
      <c r="BF172" s="4">
        <v>0</v>
      </c>
      <c r="BG172" s="4">
        <v>0</v>
      </c>
      <c r="BH172" s="4">
        <v>0</v>
      </c>
      <c r="BI172" s="4">
        <v>0</v>
      </c>
    </row>
    <row r="173" spans="1:61" ht="15.75" customHeight="1" x14ac:dyDescent="0.2">
      <c r="A173" s="3" t="s">
        <v>173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</row>
    <row r="174" spans="1:61" ht="15.75" customHeight="1" x14ac:dyDescent="0.2">
      <c r="A174" s="3" t="s">
        <v>174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</row>
    <row r="175" spans="1:61" ht="15.75" customHeight="1" x14ac:dyDescent="0.2">
      <c r="A175" s="3" t="s">
        <v>175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</row>
    <row r="176" spans="1:61" ht="15.75" customHeight="1" x14ac:dyDescent="0.2">
      <c r="A176" s="65" t="s">
        <v>176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</row>
    <row r="177" spans="1:61" ht="15.75" customHeight="1" x14ac:dyDescent="0.2">
      <c r="A177" s="3" t="s">
        <v>177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</row>
    <row r="178" spans="1:61" ht="15.75" customHeight="1" x14ac:dyDescent="0.2">
      <c r="A178" s="3" t="s">
        <v>178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4">
        <v>0</v>
      </c>
    </row>
    <row r="179" spans="1:61" ht="15.75" customHeight="1" x14ac:dyDescent="0.2">
      <c r="A179" s="3" t="s">
        <v>179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0</v>
      </c>
      <c r="BE179" s="4">
        <v>0</v>
      </c>
      <c r="BF179" s="4">
        <v>0</v>
      </c>
      <c r="BG179" s="4">
        <v>0</v>
      </c>
      <c r="BH179" s="4">
        <v>0</v>
      </c>
      <c r="BI179" s="4">
        <v>0</v>
      </c>
    </row>
    <row r="180" spans="1:61" ht="15.75" customHeight="1" x14ac:dyDescent="0.2">
      <c r="A180" s="3" t="s">
        <v>180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4">
        <v>0</v>
      </c>
      <c r="BF180" s="4">
        <v>0</v>
      </c>
      <c r="BG180" s="4">
        <v>0</v>
      </c>
      <c r="BH180" s="4">
        <v>0</v>
      </c>
      <c r="BI180" s="4">
        <v>0</v>
      </c>
    </row>
    <row r="181" spans="1:61" ht="15.75" customHeight="1" x14ac:dyDescent="0.2">
      <c r="A181" s="3" t="s">
        <v>181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  <c r="BF181" s="4">
        <v>0</v>
      </c>
      <c r="BG181" s="4">
        <v>0</v>
      </c>
      <c r="BH181" s="4">
        <v>0</v>
      </c>
      <c r="BI181" s="4">
        <v>0</v>
      </c>
    </row>
    <row r="182" spans="1:61" ht="15.75" customHeight="1" x14ac:dyDescent="0.2">
      <c r="A182" s="3" t="s">
        <v>182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</row>
    <row r="183" spans="1:61" ht="15.75" customHeight="1" x14ac:dyDescent="0.2">
      <c r="A183" s="3" t="s">
        <v>183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</row>
    <row r="184" spans="1:61" ht="15.75" customHeight="1" x14ac:dyDescent="0.2">
      <c r="A184" s="3" t="s">
        <v>184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</row>
    <row r="185" spans="1:61" ht="15.75" customHeight="1" x14ac:dyDescent="0.2">
      <c r="A185" s="3" t="s">
        <v>185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</row>
    <row r="186" spans="1:61" ht="15.75" customHeight="1" x14ac:dyDescent="0.2">
      <c r="A186" s="3" t="s">
        <v>186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</row>
    <row r="187" spans="1:61" ht="15.75" customHeight="1" x14ac:dyDescent="0.2">
      <c r="A187" s="3" t="s">
        <v>187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t="15.75" customHeight="1" x14ac:dyDescent="0.2">
      <c r="A188" s="3" t="s">
        <v>188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1" ht="15.75" customHeight="1" x14ac:dyDescent="0.2">
      <c r="A189" s="3" t="s">
        <v>189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</row>
    <row r="190" spans="1:61" ht="15.75" customHeight="1" x14ac:dyDescent="0.2">
      <c r="A190" s="56" t="s">
        <v>82</v>
      </c>
      <c r="B190" s="57">
        <f t="shared" ref="B190:AG190" si="209">SUM(B133:B182)</f>
        <v>17758.993836861002</v>
      </c>
      <c r="C190" s="57">
        <f t="shared" si="209"/>
        <v>17595.713496240842</v>
      </c>
      <c r="D190" s="57">
        <f t="shared" si="209"/>
        <v>16678.403937602758</v>
      </c>
      <c r="E190" s="57">
        <f t="shared" si="209"/>
        <v>17801.667393639975</v>
      </c>
      <c r="F190" s="57">
        <f t="shared" si="209"/>
        <v>18080.753503197888</v>
      </c>
      <c r="G190" s="57">
        <f t="shared" si="209"/>
        <v>19206.106184610417</v>
      </c>
      <c r="H190" s="57">
        <f t="shared" si="209"/>
        <v>20830.534428886214</v>
      </c>
      <c r="I190" s="57">
        <f t="shared" si="209"/>
        <v>22371.137429994564</v>
      </c>
      <c r="J190" s="57">
        <f t="shared" si="209"/>
        <v>23757.641205202253</v>
      </c>
      <c r="K190" s="57">
        <f t="shared" si="209"/>
        <v>26493.961248652497</v>
      </c>
      <c r="L190" s="57">
        <f t="shared" si="209"/>
        <v>28237.721147394634</v>
      </c>
      <c r="M190" s="57">
        <f t="shared" si="209"/>
        <v>30556.967737634801</v>
      </c>
      <c r="N190" s="57">
        <f t="shared" si="209"/>
        <v>23501.972755523573</v>
      </c>
      <c r="O190" s="57">
        <f t="shared" si="209"/>
        <v>26548.252896366659</v>
      </c>
      <c r="P190" s="57">
        <f t="shared" si="209"/>
        <v>29466.712889161081</v>
      </c>
      <c r="Q190" s="57">
        <f t="shared" si="209"/>
        <v>33046.214498434128</v>
      </c>
      <c r="R190" s="57">
        <f t="shared" si="209"/>
        <v>36335.078307485332</v>
      </c>
      <c r="S190" s="57">
        <f t="shared" si="209"/>
        <v>40550.529787210136</v>
      </c>
      <c r="T190" s="57">
        <f t="shared" si="209"/>
        <v>44756.976481229329</v>
      </c>
      <c r="U190" s="57">
        <f t="shared" si="209"/>
        <v>49313.616426374945</v>
      </c>
      <c r="V190" s="57">
        <f t="shared" si="209"/>
        <v>53048.895339194118</v>
      </c>
      <c r="W190" s="57">
        <f t="shared" si="209"/>
        <v>58405.292434626135</v>
      </c>
      <c r="X190" s="57">
        <f t="shared" si="209"/>
        <v>62748.50448044212</v>
      </c>
      <c r="Y190" s="57">
        <f t="shared" si="209"/>
        <v>68028.472199466123</v>
      </c>
      <c r="Z190" s="57">
        <f t="shared" si="209"/>
        <v>35944.473175111692</v>
      </c>
      <c r="AA190" s="57">
        <f t="shared" si="209"/>
        <v>41977.8280242045</v>
      </c>
      <c r="AB190" s="57">
        <f t="shared" si="209"/>
        <v>47775.867615412484</v>
      </c>
      <c r="AC190" s="57">
        <f t="shared" si="209"/>
        <v>54492.069645528492</v>
      </c>
      <c r="AD190" s="57">
        <f t="shared" si="209"/>
        <v>60226.857244158091</v>
      </c>
      <c r="AE190" s="57">
        <f t="shared" si="209"/>
        <v>67239.299400682095</v>
      </c>
      <c r="AF190" s="57">
        <f t="shared" si="209"/>
        <v>74184.312796786893</v>
      </c>
      <c r="AG190" s="57">
        <f t="shared" si="209"/>
        <v>80712.224004546908</v>
      </c>
      <c r="AH190" s="57">
        <f t="shared" ref="AH190:BI190" si="210">SUM(AH133:AH182)</f>
        <v>86738.812403286094</v>
      </c>
      <c r="AI190" s="57">
        <f t="shared" si="210"/>
        <v>93849.641359919711</v>
      </c>
      <c r="AJ190" s="57">
        <f t="shared" si="210"/>
        <v>100043.03178721252</v>
      </c>
      <c r="AK190" s="57">
        <f t="shared" si="210"/>
        <v>107263.0037500413</v>
      </c>
      <c r="AL190" s="57">
        <f t="shared" si="210"/>
        <v>51526.786298180363</v>
      </c>
      <c r="AM190" s="57">
        <f t="shared" si="210"/>
        <v>58950.387634319537</v>
      </c>
      <c r="AN190" s="57">
        <f t="shared" si="210"/>
        <v>66083.169468769163</v>
      </c>
      <c r="AO190" s="57">
        <f t="shared" si="210"/>
        <v>73775.994742408351</v>
      </c>
      <c r="AP190" s="57">
        <f t="shared" si="210"/>
        <v>80429.687216037957</v>
      </c>
      <c r="AQ190" s="57">
        <f t="shared" si="210"/>
        <v>88423.331991366766</v>
      </c>
      <c r="AR190" s="57">
        <f t="shared" si="210"/>
        <v>96294.043762471571</v>
      </c>
      <c r="AS190" s="57">
        <f t="shared" si="210"/>
        <v>103794.51458819158</v>
      </c>
      <c r="AT190" s="57">
        <f t="shared" si="210"/>
        <v>110690.78136840757</v>
      </c>
      <c r="AU190" s="57">
        <f t="shared" si="210"/>
        <v>118680.29633123637</v>
      </c>
      <c r="AV190" s="57">
        <f t="shared" si="210"/>
        <v>125794.29000852918</v>
      </c>
      <c r="AW190" s="57">
        <f t="shared" si="210"/>
        <v>133945.05547135795</v>
      </c>
      <c r="AX190" s="57">
        <f t="shared" si="210"/>
        <v>68277.465908805651</v>
      </c>
      <c r="AY190" s="57">
        <f t="shared" si="210"/>
        <v>76628.463994944832</v>
      </c>
      <c r="AZ190" s="57">
        <f t="shared" si="210"/>
        <v>84681.849079394451</v>
      </c>
      <c r="BA190" s="57">
        <f t="shared" si="210"/>
        <v>93300.372728033632</v>
      </c>
      <c r="BB190" s="57">
        <f t="shared" si="210"/>
        <v>100977.03393842808</v>
      </c>
      <c r="BC190" s="57">
        <f t="shared" si="210"/>
        <v>109951.88133256165</v>
      </c>
      <c r="BD190" s="57">
        <f t="shared" si="210"/>
        <v>118802.53753426726</v>
      </c>
      <c r="BE190" s="57">
        <f t="shared" si="210"/>
        <v>127220.21485998726</v>
      </c>
      <c r="BF190" s="57">
        <f t="shared" si="210"/>
        <v>135088.00975872649</v>
      </c>
      <c r="BG190" s="57">
        <f t="shared" si="210"/>
        <v>144053.63221536009</v>
      </c>
      <c r="BH190" s="57">
        <f t="shared" si="210"/>
        <v>152190.07887969923</v>
      </c>
      <c r="BI190" s="57">
        <f t="shared" si="210"/>
        <v>161369.05933013762</v>
      </c>
    </row>
    <row r="191" spans="1:61" ht="15.75" customHeight="1" x14ac:dyDescent="0.2"/>
    <row r="192" spans="1:61" ht="15.75" customHeight="1" x14ac:dyDescent="0.2">
      <c r="A192" s="1" t="s">
        <v>190</v>
      </c>
      <c r="B192" s="6" t="str">
        <f t="shared" ref="B192:AG192" si="211">B12</f>
        <v>Month 1</v>
      </c>
      <c r="C192" s="6" t="str">
        <f t="shared" si="211"/>
        <v>Month 2</v>
      </c>
      <c r="D192" s="6" t="str">
        <f t="shared" si="211"/>
        <v>Month 3</v>
      </c>
      <c r="E192" s="6" t="str">
        <f t="shared" si="211"/>
        <v>Month 4</v>
      </c>
      <c r="F192" s="6" t="str">
        <f t="shared" si="211"/>
        <v>Month 5</v>
      </c>
      <c r="G192" s="6" t="str">
        <f t="shared" si="211"/>
        <v>Month 6</v>
      </c>
      <c r="H192" s="6" t="str">
        <f t="shared" si="211"/>
        <v>Month 7</v>
      </c>
      <c r="I192" s="6" t="str">
        <f t="shared" si="211"/>
        <v>Month 8</v>
      </c>
      <c r="J192" s="6" t="str">
        <f t="shared" si="211"/>
        <v>Month 9</v>
      </c>
      <c r="K192" s="6" t="str">
        <f t="shared" si="211"/>
        <v>Month 10</v>
      </c>
      <c r="L192" s="6" t="str">
        <f t="shared" si="211"/>
        <v>Month 11</v>
      </c>
      <c r="M192" s="6" t="str">
        <f t="shared" si="211"/>
        <v>Month 12</v>
      </c>
      <c r="N192" s="6" t="str">
        <f t="shared" si="211"/>
        <v>Month 13</v>
      </c>
      <c r="O192" s="6" t="str">
        <f t="shared" si="211"/>
        <v>Month 14</v>
      </c>
      <c r="P192" s="6" t="str">
        <f t="shared" si="211"/>
        <v>Month 15</v>
      </c>
      <c r="Q192" s="6" t="str">
        <f t="shared" si="211"/>
        <v>Month 16</v>
      </c>
      <c r="R192" s="6" t="str">
        <f t="shared" si="211"/>
        <v>Month 17</v>
      </c>
      <c r="S192" s="6" t="str">
        <f t="shared" si="211"/>
        <v>Month 18</v>
      </c>
      <c r="T192" s="6" t="str">
        <f t="shared" si="211"/>
        <v>Month 19</v>
      </c>
      <c r="U192" s="6" t="str">
        <f t="shared" si="211"/>
        <v>Month 20</v>
      </c>
      <c r="V192" s="6" t="str">
        <f t="shared" si="211"/>
        <v>Month 21</v>
      </c>
      <c r="W192" s="6" t="str">
        <f t="shared" si="211"/>
        <v>Month 22</v>
      </c>
      <c r="X192" s="6" t="str">
        <f t="shared" si="211"/>
        <v>Month 23</v>
      </c>
      <c r="Y192" s="6" t="str">
        <f t="shared" si="211"/>
        <v>Month 24</v>
      </c>
      <c r="Z192" s="6" t="str">
        <f t="shared" si="211"/>
        <v>Month 25</v>
      </c>
      <c r="AA192" s="6" t="str">
        <f t="shared" si="211"/>
        <v>Month 26</v>
      </c>
      <c r="AB192" s="6" t="str">
        <f t="shared" si="211"/>
        <v>Month 27</v>
      </c>
      <c r="AC192" s="6" t="str">
        <f t="shared" si="211"/>
        <v>Month 28</v>
      </c>
      <c r="AD192" s="6" t="str">
        <f t="shared" si="211"/>
        <v>Month 29</v>
      </c>
      <c r="AE192" s="6" t="str">
        <f t="shared" si="211"/>
        <v>Month 30</v>
      </c>
      <c r="AF192" s="6" t="str">
        <f t="shared" si="211"/>
        <v>Month 31</v>
      </c>
      <c r="AG192" s="6" t="str">
        <f t="shared" si="211"/>
        <v>Month 32</v>
      </c>
      <c r="AH192" s="6" t="str">
        <f t="shared" ref="AH192:BI192" si="212">AH12</f>
        <v>Month 33</v>
      </c>
      <c r="AI192" s="6" t="str">
        <f t="shared" si="212"/>
        <v>Month 34</v>
      </c>
      <c r="AJ192" s="6" t="str">
        <f t="shared" si="212"/>
        <v>Month 35</v>
      </c>
      <c r="AK192" s="6" t="str">
        <f t="shared" si="212"/>
        <v>Month 36</v>
      </c>
      <c r="AL192" s="6" t="str">
        <f t="shared" si="212"/>
        <v>Month 37</v>
      </c>
      <c r="AM192" s="6" t="str">
        <f t="shared" si="212"/>
        <v>Month 38</v>
      </c>
      <c r="AN192" s="6" t="str">
        <f t="shared" si="212"/>
        <v>Month 39</v>
      </c>
      <c r="AO192" s="6" t="str">
        <f t="shared" si="212"/>
        <v>Month 40</v>
      </c>
      <c r="AP192" s="6" t="str">
        <f t="shared" si="212"/>
        <v>Month 41</v>
      </c>
      <c r="AQ192" s="6" t="str">
        <f t="shared" si="212"/>
        <v>Month 42</v>
      </c>
      <c r="AR192" s="6" t="str">
        <f t="shared" si="212"/>
        <v>Month 43</v>
      </c>
      <c r="AS192" s="6" t="str">
        <f t="shared" si="212"/>
        <v>Month 44</v>
      </c>
      <c r="AT192" s="6" t="str">
        <f t="shared" si="212"/>
        <v>Month 45</v>
      </c>
      <c r="AU192" s="6" t="str">
        <f t="shared" si="212"/>
        <v>Month 46</v>
      </c>
      <c r="AV192" s="6" t="str">
        <f t="shared" si="212"/>
        <v>Month 47</v>
      </c>
      <c r="AW192" s="6" t="str">
        <f t="shared" si="212"/>
        <v>Month 48</v>
      </c>
      <c r="AX192" s="6" t="str">
        <f t="shared" si="212"/>
        <v>Month 49</v>
      </c>
      <c r="AY192" s="6" t="str">
        <f t="shared" si="212"/>
        <v>Month 50</v>
      </c>
      <c r="AZ192" s="6" t="str">
        <f t="shared" si="212"/>
        <v>Month 51</v>
      </c>
      <c r="BA192" s="6" t="str">
        <f t="shared" si="212"/>
        <v>Month 52</v>
      </c>
      <c r="BB192" s="6" t="str">
        <f t="shared" si="212"/>
        <v>Month 53</v>
      </c>
      <c r="BC192" s="6" t="str">
        <f t="shared" si="212"/>
        <v>Month 54</v>
      </c>
      <c r="BD192" s="6" t="str">
        <f t="shared" si="212"/>
        <v>Month 55</v>
      </c>
      <c r="BE192" s="6" t="str">
        <f t="shared" si="212"/>
        <v>Month 56</v>
      </c>
      <c r="BF192" s="6" t="str">
        <f t="shared" si="212"/>
        <v>Month 57</v>
      </c>
      <c r="BG192" s="6" t="str">
        <f t="shared" si="212"/>
        <v>Month 58</v>
      </c>
      <c r="BH192" s="6" t="str">
        <f t="shared" si="212"/>
        <v>Month 59</v>
      </c>
      <c r="BI192" s="6" t="str">
        <f t="shared" si="212"/>
        <v>Month 60</v>
      </c>
    </row>
    <row r="193" spans="1:61" ht="15.75" customHeight="1" x14ac:dyDescent="0.2">
      <c r="A193" s="3" t="s">
        <v>155</v>
      </c>
      <c r="B193" s="4">
        <f>B13+B73+B133</f>
        <v>11666.666666666666</v>
      </c>
      <c r="C193" s="4">
        <f t="shared" ref="C193:BI197" si="213">C13+C73+C133</f>
        <v>11666.666666666666</v>
      </c>
      <c r="D193" s="4">
        <f t="shared" si="213"/>
        <v>11666.666666666666</v>
      </c>
      <c r="E193" s="4">
        <f t="shared" si="213"/>
        <v>11666.666666666666</v>
      </c>
      <c r="F193" s="4">
        <f t="shared" si="213"/>
        <v>11666.666666666666</v>
      </c>
      <c r="G193" s="4">
        <f t="shared" si="213"/>
        <v>11666.666666666666</v>
      </c>
      <c r="H193" s="4">
        <f t="shared" si="213"/>
        <v>11666.666666666666</v>
      </c>
      <c r="I193" s="4">
        <f t="shared" si="213"/>
        <v>11666.666666666666</v>
      </c>
      <c r="J193" s="4">
        <f t="shared" si="213"/>
        <v>11666.666666666666</v>
      </c>
      <c r="K193" s="4">
        <f t="shared" si="213"/>
        <v>11666.666666666666</v>
      </c>
      <c r="L193" s="4">
        <f t="shared" si="213"/>
        <v>11666.666666666666</v>
      </c>
      <c r="M193" s="4">
        <f t="shared" si="213"/>
        <v>11666.666666666666</v>
      </c>
      <c r="N193" s="4">
        <f t="shared" si="213"/>
        <v>12833.333333333334</v>
      </c>
      <c r="O193" s="4">
        <f t="shared" si="213"/>
        <v>12833.333333333334</v>
      </c>
      <c r="P193" s="4">
        <f t="shared" si="213"/>
        <v>12833.333333333334</v>
      </c>
      <c r="Q193" s="4">
        <f t="shared" si="213"/>
        <v>12833.333333333334</v>
      </c>
      <c r="R193" s="4">
        <f t="shared" si="213"/>
        <v>12833.333333333334</v>
      </c>
      <c r="S193" s="4">
        <f t="shared" si="213"/>
        <v>12833.333333333334</v>
      </c>
      <c r="T193" s="4">
        <f t="shared" si="213"/>
        <v>12833.333333333334</v>
      </c>
      <c r="U193" s="4">
        <f t="shared" si="213"/>
        <v>12833.333333333334</v>
      </c>
      <c r="V193" s="4">
        <f t="shared" si="213"/>
        <v>12833.333333333334</v>
      </c>
      <c r="W193" s="4">
        <f t="shared" si="213"/>
        <v>12833.333333333334</v>
      </c>
      <c r="X193" s="4">
        <f t="shared" si="213"/>
        <v>12833.333333333334</v>
      </c>
      <c r="Y193" s="4">
        <f t="shared" si="213"/>
        <v>12833.333333333334</v>
      </c>
      <c r="Z193" s="4">
        <f t="shared" si="213"/>
        <v>14116.666666666668</v>
      </c>
      <c r="AA193" s="4">
        <f t="shared" si="213"/>
        <v>14116.666666666668</v>
      </c>
      <c r="AB193" s="4">
        <f t="shared" si="213"/>
        <v>14116.666666666668</v>
      </c>
      <c r="AC193" s="4">
        <f t="shared" si="213"/>
        <v>14116.666666666668</v>
      </c>
      <c r="AD193" s="4">
        <f t="shared" si="213"/>
        <v>14116.666666666668</v>
      </c>
      <c r="AE193" s="4">
        <f t="shared" si="213"/>
        <v>14116.666666666668</v>
      </c>
      <c r="AF193" s="4">
        <f t="shared" si="213"/>
        <v>14116.666666666668</v>
      </c>
      <c r="AG193" s="4">
        <f t="shared" si="213"/>
        <v>14116.666666666668</v>
      </c>
      <c r="AH193" s="4">
        <f t="shared" si="213"/>
        <v>14116.666666666668</v>
      </c>
      <c r="AI193" s="4">
        <f t="shared" si="213"/>
        <v>14116.666666666668</v>
      </c>
      <c r="AJ193" s="4">
        <f t="shared" si="213"/>
        <v>14116.666666666668</v>
      </c>
      <c r="AK193" s="4">
        <f t="shared" si="213"/>
        <v>47996.666666666672</v>
      </c>
      <c r="AL193" s="4">
        <f t="shared" si="213"/>
        <v>15528.333333333336</v>
      </c>
      <c r="AM193" s="4">
        <f t="shared" si="213"/>
        <v>15528.333333333336</v>
      </c>
      <c r="AN193" s="4">
        <f t="shared" si="213"/>
        <v>15528.333333333336</v>
      </c>
      <c r="AO193" s="4">
        <f t="shared" si="213"/>
        <v>15528.333333333336</v>
      </c>
      <c r="AP193" s="4">
        <f t="shared" si="213"/>
        <v>15528.333333333336</v>
      </c>
      <c r="AQ193" s="4">
        <f t="shared" si="213"/>
        <v>15528.333333333336</v>
      </c>
      <c r="AR193" s="4">
        <f t="shared" si="213"/>
        <v>15528.333333333336</v>
      </c>
      <c r="AS193" s="4">
        <f t="shared" si="213"/>
        <v>15528.333333333336</v>
      </c>
      <c r="AT193" s="4">
        <f t="shared" si="213"/>
        <v>15528.333333333336</v>
      </c>
      <c r="AU193" s="4">
        <f t="shared" si="213"/>
        <v>15528.333333333336</v>
      </c>
      <c r="AV193" s="4">
        <f t="shared" si="213"/>
        <v>15528.333333333336</v>
      </c>
      <c r="AW193" s="4">
        <f t="shared" si="213"/>
        <v>52796.333333333358</v>
      </c>
      <c r="AX193" s="4">
        <f t="shared" si="213"/>
        <v>17081.166666666672</v>
      </c>
      <c r="AY193" s="4">
        <f t="shared" si="213"/>
        <v>17081.166666666672</v>
      </c>
      <c r="AZ193" s="4">
        <f t="shared" si="213"/>
        <v>17081.166666666672</v>
      </c>
      <c r="BA193" s="4">
        <f t="shared" si="213"/>
        <v>17081.166666666672</v>
      </c>
      <c r="BB193" s="4">
        <f t="shared" si="213"/>
        <v>17081.166666666672</v>
      </c>
      <c r="BC193" s="4">
        <f t="shared" si="213"/>
        <v>17081.166666666672</v>
      </c>
      <c r="BD193" s="4">
        <f t="shared" si="213"/>
        <v>17081.166666666672</v>
      </c>
      <c r="BE193" s="4">
        <f t="shared" si="213"/>
        <v>17081.166666666672</v>
      </c>
      <c r="BF193" s="4">
        <f t="shared" si="213"/>
        <v>17081.166666666672</v>
      </c>
      <c r="BG193" s="4">
        <f t="shared" si="213"/>
        <v>17081.166666666672</v>
      </c>
      <c r="BH193" s="4">
        <f t="shared" si="213"/>
        <v>17081.166666666672</v>
      </c>
      <c r="BI193" s="4">
        <f t="shared" si="213"/>
        <v>58075.966666666696</v>
      </c>
    </row>
    <row r="194" spans="1:61" ht="15.75" customHeight="1" x14ac:dyDescent="0.2">
      <c r="A194" s="3" t="s">
        <v>156</v>
      </c>
      <c r="B194" s="4">
        <f t="shared" ref="B194:Q249" si="214">B14+B74+B134</f>
        <v>10000</v>
      </c>
      <c r="C194" s="4">
        <f t="shared" si="214"/>
        <v>10000</v>
      </c>
      <c r="D194" s="4">
        <f t="shared" si="214"/>
        <v>10000</v>
      </c>
      <c r="E194" s="4">
        <f t="shared" si="214"/>
        <v>10000</v>
      </c>
      <c r="F194" s="4">
        <f t="shared" si="214"/>
        <v>10000</v>
      </c>
      <c r="G194" s="4">
        <f t="shared" si="214"/>
        <v>10000</v>
      </c>
      <c r="H194" s="4">
        <f t="shared" si="214"/>
        <v>10000</v>
      </c>
      <c r="I194" s="4">
        <f t="shared" si="214"/>
        <v>10000</v>
      </c>
      <c r="J194" s="4">
        <f t="shared" si="214"/>
        <v>10000</v>
      </c>
      <c r="K194" s="4">
        <f t="shared" si="214"/>
        <v>10000</v>
      </c>
      <c r="L194" s="4">
        <f t="shared" si="214"/>
        <v>10000</v>
      </c>
      <c r="M194" s="4">
        <f t="shared" si="214"/>
        <v>10000</v>
      </c>
      <c r="N194" s="4">
        <f t="shared" si="214"/>
        <v>11000</v>
      </c>
      <c r="O194" s="4">
        <f t="shared" si="214"/>
        <v>11000</v>
      </c>
      <c r="P194" s="4">
        <f t="shared" si="214"/>
        <v>11000</v>
      </c>
      <c r="Q194" s="4">
        <f t="shared" si="214"/>
        <v>11000</v>
      </c>
      <c r="R194" s="4">
        <f t="shared" si="213"/>
        <v>11000</v>
      </c>
      <c r="S194" s="4">
        <f t="shared" si="213"/>
        <v>11000</v>
      </c>
      <c r="T194" s="4">
        <f t="shared" si="213"/>
        <v>11000</v>
      </c>
      <c r="U194" s="4">
        <f t="shared" si="213"/>
        <v>11000</v>
      </c>
      <c r="V194" s="4">
        <f t="shared" si="213"/>
        <v>11000</v>
      </c>
      <c r="W194" s="4">
        <f t="shared" si="213"/>
        <v>11000</v>
      </c>
      <c r="X194" s="4">
        <f t="shared" si="213"/>
        <v>11000</v>
      </c>
      <c r="Y194" s="4">
        <f t="shared" si="213"/>
        <v>11000</v>
      </c>
      <c r="Z194" s="4">
        <f t="shared" si="213"/>
        <v>12100.000000000002</v>
      </c>
      <c r="AA194" s="4">
        <f t="shared" si="213"/>
        <v>12100.000000000002</v>
      </c>
      <c r="AB194" s="4">
        <f t="shared" si="213"/>
        <v>12100.000000000002</v>
      </c>
      <c r="AC194" s="4">
        <f t="shared" si="213"/>
        <v>12100.000000000002</v>
      </c>
      <c r="AD194" s="4">
        <f t="shared" si="213"/>
        <v>12100.000000000002</v>
      </c>
      <c r="AE194" s="4">
        <f t="shared" si="213"/>
        <v>12100.000000000002</v>
      </c>
      <c r="AF194" s="4">
        <f t="shared" si="213"/>
        <v>12100.000000000002</v>
      </c>
      <c r="AG194" s="4">
        <f t="shared" si="213"/>
        <v>12100.000000000002</v>
      </c>
      <c r="AH194" s="4">
        <f t="shared" si="213"/>
        <v>12100.000000000002</v>
      </c>
      <c r="AI194" s="4">
        <f t="shared" si="213"/>
        <v>12100.000000000002</v>
      </c>
      <c r="AJ194" s="4">
        <f t="shared" si="213"/>
        <v>12100.000000000002</v>
      </c>
      <c r="AK194" s="4">
        <f t="shared" si="213"/>
        <v>41140.000000000007</v>
      </c>
      <c r="AL194" s="4">
        <f t="shared" si="213"/>
        <v>13310.000000000004</v>
      </c>
      <c r="AM194" s="4">
        <f t="shared" si="213"/>
        <v>13310.000000000004</v>
      </c>
      <c r="AN194" s="4">
        <f t="shared" si="213"/>
        <v>13310.000000000004</v>
      </c>
      <c r="AO194" s="4">
        <f t="shared" si="213"/>
        <v>13310.000000000004</v>
      </c>
      <c r="AP194" s="4">
        <f t="shared" si="213"/>
        <v>13310.000000000004</v>
      </c>
      <c r="AQ194" s="4">
        <f t="shared" si="213"/>
        <v>13310.000000000004</v>
      </c>
      <c r="AR194" s="4">
        <f t="shared" si="213"/>
        <v>13310.000000000004</v>
      </c>
      <c r="AS194" s="4">
        <f t="shared" si="213"/>
        <v>13310.000000000004</v>
      </c>
      <c r="AT194" s="4">
        <f t="shared" si="213"/>
        <v>13310.000000000004</v>
      </c>
      <c r="AU194" s="4">
        <f t="shared" si="213"/>
        <v>13310.000000000004</v>
      </c>
      <c r="AV194" s="4">
        <f t="shared" si="213"/>
        <v>13310.000000000004</v>
      </c>
      <c r="AW194" s="4">
        <f t="shared" si="213"/>
        <v>45254.000000000015</v>
      </c>
      <c r="AX194" s="4">
        <f t="shared" si="213"/>
        <v>14641.000000000005</v>
      </c>
      <c r="AY194" s="4">
        <f t="shared" si="213"/>
        <v>14641.000000000005</v>
      </c>
      <c r="AZ194" s="4">
        <f t="shared" si="213"/>
        <v>14641.000000000005</v>
      </c>
      <c r="BA194" s="4">
        <f t="shared" si="213"/>
        <v>14641.000000000005</v>
      </c>
      <c r="BB194" s="4">
        <f t="shared" si="213"/>
        <v>14641.000000000005</v>
      </c>
      <c r="BC194" s="4">
        <f t="shared" si="213"/>
        <v>14641.000000000005</v>
      </c>
      <c r="BD194" s="4">
        <f t="shared" si="213"/>
        <v>14641.000000000005</v>
      </c>
      <c r="BE194" s="4">
        <f t="shared" si="213"/>
        <v>14641.000000000005</v>
      </c>
      <c r="BF194" s="4">
        <f t="shared" si="213"/>
        <v>14641.000000000005</v>
      </c>
      <c r="BG194" s="4">
        <f t="shared" si="213"/>
        <v>14641.000000000005</v>
      </c>
      <c r="BH194" s="4">
        <f t="shared" si="213"/>
        <v>14641.000000000005</v>
      </c>
      <c r="BI194" s="4">
        <f t="shared" si="213"/>
        <v>49779.400000000016</v>
      </c>
    </row>
    <row r="195" spans="1:61" ht="15.75" customHeight="1" x14ac:dyDescent="0.2">
      <c r="A195" s="3" t="s">
        <v>157</v>
      </c>
      <c r="B195" s="4">
        <f t="shared" si="214"/>
        <v>10000</v>
      </c>
      <c r="C195" s="4">
        <f t="shared" si="213"/>
        <v>10000</v>
      </c>
      <c r="D195" s="4">
        <f t="shared" si="213"/>
        <v>10000</v>
      </c>
      <c r="E195" s="4">
        <f t="shared" si="213"/>
        <v>10000</v>
      </c>
      <c r="F195" s="4">
        <f t="shared" si="213"/>
        <v>10000</v>
      </c>
      <c r="G195" s="4">
        <f t="shared" si="213"/>
        <v>10000</v>
      </c>
      <c r="H195" s="4">
        <f t="shared" si="213"/>
        <v>10000</v>
      </c>
      <c r="I195" s="4">
        <f t="shared" si="213"/>
        <v>10000</v>
      </c>
      <c r="J195" s="4">
        <f t="shared" si="213"/>
        <v>10000</v>
      </c>
      <c r="K195" s="4">
        <f t="shared" si="213"/>
        <v>10000</v>
      </c>
      <c r="L195" s="4">
        <f t="shared" si="213"/>
        <v>10000</v>
      </c>
      <c r="M195" s="4">
        <f t="shared" si="213"/>
        <v>10000</v>
      </c>
      <c r="N195" s="4">
        <f t="shared" si="213"/>
        <v>11000</v>
      </c>
      <c r="O195" s="4">
        <f t="shared" si="213"/>
        <v>11000</v>
      </c>
      <c r="P195" s="4">
        <f t="shared" si="213"/>
        <v>11000</v>
      </c>
      <c r="Q195" s="4">
        <f t="shared" si="213"/>
        <v>11000</v>
      </c>
      <c r="R195" s="4">
        <f t="shared" si="213"/>
        <v>11000</v>
      </c>
      <c r="S195" s="4">
        <f t="shared" si="213"/>
        <v>11000</v>
      </c>
      <c r="T195" s="4">
        <f t="shared" si="213"/>
        <v>11000</v>
      </c>
      <c r="U195" s="4">
        <f t="shared" si="213"/>
        <v>11000</v>
      </c>
      <c r="V195" s="4">
        <f t="shared" si="213"/>
        <v>11000</v>
      </c>
      <c r="W195" s="4">
        <f t="shared" si="213"/>
        <v>11000</v>
      </c>
      <c r="X195" s="4">
        <f t="shared" si="213"/>
        <v>11000</v>
      </c>
      <c r="Y195" s="4">
        <f t="shared" si="213"/>
        <v>11000</v>
      </c>
      <c r="Z195" s="4">
        <f t="shared" si="213"/>
        <v>12100.000000000002</v>
      </c>
      <c r="AA195" s="4">
        <f t="shared" si="213"/>
        <v>12100.000000000002</v>
      </c>
      <c r="AB195" s="4">
        <f t="shared" si="213"/>
        <v>12100.000000000002</v>
      </c>
      <c r="AC195" s="4">
        <f t="shared" si="213"/>
        <v>12100.000000000002</v>
      </c>
      <c r="AD195" s="4">
        <f t="shared" si="213"/>
        <v>12100.000000000002</v>
      </c>
      <c r="AE195" s="4">
        <f t="shared" si="213"/>
        <v>12100.000000000002</v>
      </c>
      <c r="AF195" s="4">
        <f t="shared" si="213"/>
        <v>12100.000000000002</v>
      </c>
      <c r="AG195" s="4">
        <f t="shared" si="213"/>
        <v>12100.000000000002</v>
      </c>
      <c r="AH195" s="4">
        <f t="shared" si="213"/>
        <v>12100.000000000002</v>
      </c>
      <c r="AI195" s="4">
        <f t="shared" si="213"/>
        <v>12100.000000000002</v>
      </c>
      <c r="AJ195" s="4">
        <f t="shared" si="213"/>
        <v>12100.000000000002</v>
      </c>
      <c r="AK195" s="4">
        <f t="shared" si="213"/>
        <v>41140.000000000007</v>
      </c>
      <c r="AL195" s="4">
        <f t="shared" si="213"/>
        <v>13310.000000000004</v>
      </c>
      <c r="AM195" s="4">
        <f t="shared" si="213"/>
        <v>13310.000000000004</v>
      </c>
      <c r="AN195" s="4">
        <f t="shared" si="213"/>
        <v>13310.000000000004</v>
      </c>
      <c r="AO195" s="4">
        <f t="shared" si="213"/>
        <v>13310.000000000004</v>
      </c>
      <c r="AP195" s="4">
        <f t="shared" si="213"/>
        <v>13310.000000000004</v>
      </c>
      <c r="AQ195" s="4">
        <f t="shared" si="213"/>
        <v>13310.000000000004</v>
      </c>
      <c r="AR195" s="4">
        <f t="shared" si="213"/>
        <v>13310.000000000004</v>
      </c>
      <c r="AS195" s="4">
        <f t="shared" si="213"/>
        <v>13310.000000000004</v>
      </c>
      <c r="AT195" s="4">
        <f t="shared" si="213"/>
        <v>13310.000000000004</v>
      </c>
      <c r="AU195" s="4">
        <f t="shared" si="213"/>
        <v>13310.000000000004</v>
      </c>
      <c r="AV195" s="4">
        <f t="shared" si="213"/>
        <v>13310.000000000004</v>
      </c>
      <c r="AW195" s="4">
        <f t="shared" si="213"/>
        <v>45254.000000000015</v>
      </c>
      <c r="AX195" s="4">
        <f t="shared" si="213"/>
        <v>14641.000000000005</v>
      </c>
      <c r="AY195" s="4">
        <f t="shared" si="213"/>
        <v>14641.000000000005</v>
      </c>
      <c r="AZ195" s="4">
        <f t="shared" si="213"/>
        <v>14641.000000000005</v>
      </c>
      <c r="BA195" s="4">
        <f t="shared" si="213"/>
        <v>14641.000000000005</v>
      </c>
      <c r="BB195" s="4">
        <f t="shared" si="213"/>
        <v>14641.000000000005</v>
      </c>
      <c r="BC195" s="4">
        <f t="shared" si="213"/>
        <v>14641.000000000005</v>
      </c>
      <c r="BD195" s="4">
        <f t="shared" si="213"/>
        <v>14641.000000000005</v>
      </c>
      <c r="BE195" s="4">
        <f t="shared" si="213"/>
        <v>14641.000000000005</v>
      </c>
      <c r="BF195" s="4">
        <f t="shared" si="213"/>
        <v>14641.000000000005</v>
      </c>
      <c r="BG195" s="4">
        <f t="shared" si="213"/>
        <v>14641.000000000005</v>
      </c>
      <c r="BH195" s="4">
        <f t="shared" si="213"/>
        <v>14641.000000000005</v>
      </c>
      <c r="BI195" s="4">
        <f t="shared" si="213"/>
        <v>49779.400000000016</v>
      </c>
    </row>
    <row r="196" spans="1:61" ht="15.75" customHeight="1" x14ac:dyDescent="0.2">
      <c r="A196" s="3" t="s">
        <v>158</v>
      </c>
      <c r="B196" s="4">
        <f t="shared" si="214"/>
        <v>10000</v>
      </c>
      <c r="C196" s="4">
        <f t="shared" si="213"/>
        <v>10000</v>
      </c>
      <c r="D196" s="4">
        <f t="shared" si="213"/>
        <v>10000</v>
      </c>
      <c r="E196" s="4">
        <f t="shared" si="213"/>
        <v>10000</v>
      </c>
      <c r="F196" s="4">
        <f t="shared" si="213"/>
        <v>10000</v>
      </c>
      <c r="G196" s="4">
        <f t="shared" si="213"/>
        <v>10000</v>
      </c>
      <c r="H196" s="4">
        <f t="shared" si="213"/>
        <v>10000</v>
      </c>
      <c r="I196" s="4">
        <f t="shared" si="213"/>
        <v>10000</v>
      </c>
      <c r="J196" s="4">
        <f t="shared" si="213"/>
        <v>10000</v>
      </c>
      <c r="K196" s="4">
        <f t="shared" si="213"/>
        <v>10000</v>
      </c>
      <c r="L196" s="4">
        <f t="shared" si="213"/>
        <v>10000</v>
      </c>
      <c r="M196" s="4">
        <f t="shared" si="213"/>
        <v>10000</v>
      </c>
      <c r="N196" s="4">
        <f t="shared" si="213"/>
        <v>11000</v>
      </c>
      <c r="O196" s="4">
        <f t="shared" si="213"/>
        <v>11000</v>
      </c>
      <c r="P196" s="4">
        <f t="shared" si="213"/>
        <v>11000</v>
      </c>
      <c r="Q196" s="4">
        <f t="shared" si="213"/>
        <v>11000</v>
      </c>
      <c r="R196" s="4">
        <f t="shared" si="213"/>
        <v>11000</v>
      </c>
      <c r="S196" s="4">
        <f t="shared" si="213"/>
        <v>11000</v>
      </c>
      <c r="T196" s="4">
        <f t="shared" si="213"/>
        <v>11000</v>
      </c>
      <c r="U196" s="4">
        <f t="shared" si="213"/>
        <v>11000</v>
      </c>
      <c r="V196" s="4">
        <f t="shared" si="213"/>
        <v>11000</v>
      </c>
      <c r="W196" s="4">
        <f t="shared" si="213"/>
        <v>11000</v>
      </c>
      <c r="X196" s="4">
        <f t="shared" si="213"/>
        <v>11000</v>
      </c>
      <c r="Y196" s="4">
        <f t="shared" si="213"/>
        <v>11000</v>
      </c>
      <c r="Z196" s="4">
        <f t="shared" si="213"/>
        <v>12100.000000000002</v>
      </c>
      <c r="AA196" s="4">
        <f t="shared" si="213"/>
        <v>12100.000000000002</v>
      </c>
      <c r="AB196" s="4">
        <f t="shared" si="213"/>
        <v>12100.000000000002</v>
      </c>
      <c r="AC196" s="4">
        <f t="shared" si="213"/>
        <v>12100.000000000002</v>
      </c>
      <c r="AD196" s="4">
        <f t="shared" si="213"/>
        <v>12100.000000000002</v>
      </c>
      <c r="AE196" s="4">
        <f t="shared" si="213"/>
        <v>12100.000000000002</v>
      </c>
      <c r="AF196" s="4">
        <f t="shared" si="213"/>
        <v>12100.000000000002</v>
      </c>
      <c r="AG196" s="4">
        <f t="shared" si="213"/>
        <v>12100.000000000002</v>
      </c>
      <c r="AH196" s="4">
        <f t="shared" si="213"/>
        <v>12100.000000000002</v>
      </c>
      <c r="AI196" s="4">
        <f t="shared" si="213"/>
        <v>12100.000000000002</v>
      </c>
      <c r="AJ196" s="4">
        <f t="shared" si="213"/>
        <v>12100.000000000002</v>
      </c>
      <c r="AK196" s="4">
        <f t="shared" si="213"/>
        <v>41140.000000000007</v>
      </c>
      <c r="AL196" s="4">
        <f t="shared" si="213"/>
        <v>13310.000000000004</v>
      </c>
      <c r="AM196" s="4">
        <f t="shared" si="213"/>
        <v>13310.000000000004</v>
      </c>
      <c r="AN196" s="4">
        <f t="shared" si="213"/>
        <v>13310.000000000004</v>
      </c>
      <c r="AO196" s="4">
        <f t="shared" si="213"/>
        <v>13310.000000000004</v>
      </c>
      <c r="AP196" s="4">
        <f t="shared" si="213"/>
        <v>13310.000000000004</v>
      </c>
      <c r="AQ196" s="4">
        <f t="shared" si="213"/>
        <v>13310.000000000004</v>
      </c>
      <c r="AR196" s="4">
        <f t="shared" si="213"/>
        <v>13310.000000000004</v>
      </c>
      <c r="AS196" s="4">
        <f t="shared" si="213"/>
        <v>13310.000000000004</v>
      </c>
      <c r="AT196" s="4">
        <f t="shared" si="213"/>
        <v>13310.000000000004</v>
      </c>
      <c r="AU196" s="4">
        <f t="shared" si="213"/>
        <v>13310.000000000004</v>
      </c>
      <c r="AV196" s="4">
        <f t="shared" si="213"/>
        <v>13310.000000000004</v>
      </c>
      <c r="AW196" s="4">
        <f t="shared" si="213"/>
        <v>45254.000000000015</v>
      </c>
      <c r="AX196" s="4">
        <f t="shared" si="213"/>
        <v>14641.000000000005</v>
      </c>
      <c r="AY196" s="4">
        <f t="shared" si="213"/>
        <v>14641.000000000005</v>
      </c>
      <c r="AZ196" s="4">
        <f t="shared" si="213"/>
        <v>14641.000000000005</v>
      </c>
      <c r="BA196" s="4">
        <f t="shared" si="213"/>
        <v>14641.000000000005</v>
      </c>
      <c r="BB196" s="4">
        <f t="shared" si="213"/>
        <v>14641.000000000005</v>
      </c>
      <c r="BC196" s="4">
        <f t="shared" si="213"/>
        <v>14641.000000000005</v>
      </c>
      <c r="BD196" s="4">
        <f t="shared" si="213"/>
        <v>14641.000000000005</v>
      </c>
      <c r="BE196" s="4">
        <f t="shared" si="213"/>
        <v>14641.000000000005</v>
      </c>
      <c r="BF196" s="4">
        <f t="shared" si="213"/>
        <v>14641.000000000005</v>
      </c>
      <c r="BG196" s="4">
        <f t="shared" si="213"/>
        <v>14641.000000000005</v>
      </c>
      <c r="BH196" s="4">
        <f t="shared" si="213"/>
        <v>14641.000000000005</v>
      </c>
      <c r="BI196" s="4">
        <f t="shared" si="213"/>
        <v>49779.400000000016</v>
      </c>
    </row>
    <row r="197" spans="1:61" ht="15.75" customHeight="1" x14ac:dyDescent="0.2">
      <c r="A197" s="3" t="s">
        <v>159</v>
      </c>
      <c r="B197" s="4">
        <f t="shared" si="214"/>
        <v>10000</v>
      </c>
      <c r="C197" s="4">
        <f t="shared" si="213"/>
        <v>10000</v>
      </c>
      <c r="D197" s="4">
        <f t="shared" si="213"/>
        <v>10000</v>
      </c>
      <c r="E197" s="4">
        <f t="shared" si="213"/>
        <v>10000</v>
      </c>
      <c r="F197" s="4">
        <f t="shared" si="213"/>
        <v>10000</v>
      </c>
      <c r="G197" s="4">
        <f t="shared" si="213"/>
        <v>10000</v>
      </c>
      <c r="H197" s="4">
        <f t="shared" si="213"/>
        <v>10000</v>
      </c>
      <c r="I197" s="4">
        <f t="shared" si="213"/>
        <v>10000</v>
      </c>
      <c r="J197" s="4">
        <f t="shared" si="213"/>
        <v>10000</v>
      </c>
      <c r="K197" s="4">
        <f t="shared" si="213"/>
        <v>10000</v>
      </c>
      <c r="L197" s="4">
        <f t="shared" si="213"/>
        <v>10000</v>
      </c>
      <c r="M197" s="4">
        <f t="shared" si="213"/>
        <v>10000</v>
      </c>
      <c r="N197" s="4">
        <f t="shared" si="213"/>
        <v>11000</v>
      </c>
      <c r="O197" s="4">
        <f t="shared" si="213"/>
        <v>11000</v>
      </c>
      <c r="P197" s="4">
        <f t="shared" si="213"/>
        <v>11000</v>
      </c>
      <c r="Q197" s="4">
        <f t="shared" si="213"/>
        <v>11000</v>
      </c>
      <c r="R197" s="4">
        <f t="shared" si="213"/>
        <v>11000</v>
      </c>
      <c r="S197" s="4">
        <f t="shared" si="213"/>
        <v>11000</v>
      </c>
      <c r="T197" s="4">
        <f t="shared" si="213"/>
        <v>11000</v>
      </c>
      <c r="U197" s="4">
        <f t="shared" si="213"/>
        <v>11000</v>
      </c>
      <c r="V197" s="4">
        <f t="shared" si="213"/>
        <v>11000</v>
      </c>
      <c r="W197" s="4">
        <f t="shared" si="213"/>
        <v>11000</v>
      </c>
      <c r="X197" s="4">
        <f t="shared" si="213"/>
        <v>11000</v>
      </c>
      <c r="Y197" s="4">
        <f t="shared" si="213"/>
        <v>11000</v>
      </c>
      <c r="Z197" s="4">
        <f t="shared" si="213"/>
        <v>12100.000000000002</v>
      </c>
      <c r="AA197" s="4">
        <f t="shared" si="213"/>
        <v>12100.000000000002</v>
      </c>
      <c r="AB197" s="4">
        <f t="shared" si="213"/>
        <v>12100.000000000002</v>
      </c>
      <c r="AC197" s="4">
        <f t="shared" si="213"/>
        <v>12100.000000000002</v>
      </c>
      <c r="AD197" s="4">
        <f t="shared" si="213"/>
        <v>12100.000000000002</v>
      </c>
      <c r="AE197" s="4">
        <f t="shared" si="213"/>
        <v>12100.000000000002</v>
      </c>
      <c r="AF197" s="4">
        <f t="shared" si="213"/>
        <v>12100.000000000002</v>
      </c>
      <c r="AG197" s="4">
        <f t="shared" si="213"/>
        <v>12100.000000000002</v>
      </c>
      <c r="AH197" s="4">
        <f t="shared" si="213"/>
        <v>12100.000000000002</v>
      </c>
      <c r="AI197" s="4">
        <f t="shared" si="213"/>
        <v>12100.000000000002</v>
      </c>
      <c r="AJ197" s="4">
        <f t="shared" si="213"/>
        <v>12100.000000000002</v>
      </c>
      <c r="AK197" s="4">
        <f t="shared" ref="C197:BI201" si="215">AK17+AK77+AK137</f>
        <v>41140.000000000007</v>
      </c>
      <c r="AL197" s="4">
        <f t="shared" si="215"/>
        <v>13310.000000000004</v>
      </c>
      <c r="AM197" s="4">
        <f t="shared" si="215"/>
        <v>13310.000000000004</v>
      </c>
      <c r="AN197" s="4">
        <f t="shared" si="215"/>
        <v>13310.000000000004</v>
      </c>
      <c r="AO197" s="4">
        <f t="shared" si="215"/>
        <v>13310.000000000004</v>
      </c>
      <c r="AP197" s="4">
        <f t="shared" si="215"/>
        <v>13310.000000000004</v>
      </c>
      <c r="AQ197" s="4">
        <f t="shared" si="215"/>
        <v>13310.000000000004</v>
      </c>
      <c r="AR197" s="4">
        <f t="shared" si="215"/>
        <v>13310.000000000004</v>
      </c>
      <c r="AS197" s="4">
        <f t="shared" si="215"/>
        <v>13310.000000000004</v>
      </c>
      <c r="AT197" s="4">
        <f t="shared" si="215"/>
        <v>13310.000000000004</v>
      </c>
      <c r="AU197" s="4">
        <f t="shared" si="215"/>
        <v>13310.000000000004</v>
      </c>
      <c r="AV197" s="4">
        <f t="shared" si="215"/>
        <v>13310.000000000004</v>
      </c>
      <c r="AW197" s="4">
        <f t="shared" si="215"/>
        <v>45254.000000000015</v>
      </c>
      <c r="AX197" s="4">
        <f t="shared" si="215"/>
        <v>14641.000000000005</v>
      </c>
      <c r="AY197" s="4">
        <f t="shared" si="215"/>
        <v>14641.000000000005</v>
      </c>
      <c r="AZ197" s="4">
        <f t="shared" si="215"/>
        <v>14641.000000000005</v>
      </c>
      <c r="BA197" s="4">
        <f t="shared" si="215"/>
        <v>14641.000000000005</v>
      </c>
      <c r="BB197" s="4">
        <f t="shared" si="215"/>
        <v>14641.000000000005</v>
      </c>
      <c r="BC197" s="4">
        <f t="shared" si="215"/>
        <v>14641.000000000005</v>
      </c>
      <c r="BD197" s="4">
        <f t="shared" si="215"/>
        <v>14641.000000000005</v>
      </c>
      <c r="BE197" s="4">
        <f t="shared" si="215"/>
        <v>14641.000000000005</v>
      </c>
      <c r="BF197" s="4">
        <f t="shared" si="215"/>
        <v>14641.000000000005</v>
      </c>
      <c r="BG197" s="4">
        <f t="shared" si="215"/>
        <v>14641.000000000005</v>
      </c>
      <c r="BH197" s="4">
        <f t="shared" si="215"/>
        <v>14641.000000000005</v>
      </c>
      <c r="BI197" s="4">
        <f t="shared" si="215"/>
        <v>49779.400000000016</v>
      </c>
    </row>
    <row r="198" spans="1:61" ht="15.75" customHeight="1" x14ac:dyDescent="0.2">
      <c r="A198" s="3" t="s">
        <v>160</v>
      </c>
      <c r="B198" s="4">
        <f t="shared" si="214"/>
        <v>9218.2294058449988</v>
      </c>
      <c r="C198" s="4">
        <f t="shared" si="215"/>
        <v>9218.2294058449988</v>
      </c>
      <c r="D198" s="4">
        <f t="shared" si="215"/>
        <v>9218.2294058449988</v>
      </c>
      <c r="E198" s="4">
        <f t="shared" si="215"/>
        <v>9218.2294058449988</v>
      </c>
      <c r="F198" s="4">
        <f t="shared" si="215"/>
        <v>9218.2294058449988</v>
      </c>
      <c r="G198" s="4">
        <f t="shared" si="215"/>
        <v>9218.2294058449988</v>
      </c>
      <c r="H198" s="4">
        <f t="shared" si="215"/>
        <v>7320.0261732147501</v>
      </c>
      <c r="I198" s="4">
        <f t="shared" si="215"/>
        <v>7320.0261732147501</v>
      </c>
      <c r="J198" s="4">
        <f t="shared" si="215"/>
        <v>7320.0261732147501</v>
      </c>
      <c r="K198" s="4">
        <f t="shared" si="215"/>
        <v>7320.0261732147501</v>
      </c>
      <c r="L198" s="4">
        <f t="shared" si="215"/>
        <v>7320.0261732147501</v>
      </c>
      <c r="M198" s="4">
        <f t="shared" si="215"/>
        <v>7320.0261732147501</v>
      </c>
      <c r="N198" s="4">
        <f t="shared" si="215"/>
        <v>6885.630208333333</v>
      </c>
      <c r="O198" s="4">
        <f t="shared" si="215"/>
        <v>6885.630208333333</v>
      </c>
      <c r="P198" s="4">
        <f t="shared" si="215"/>
        <v>6885.630208333333</v>
      </c>
      <c r="Q198" s="4">
        <f t="shared" si="215"/>
        <v>6885.630208333333</v>
      </c>
      <c r="R198" s="4">
        <f t="shared" si="215"/>
        <v>6885.630208333333</v>
      </c>
      <c r="S198" s="4">
        <f t="shared" si="215"/>
        <v>6885.630208333333</v>
      </c>
      <c r="T198" s="4">
        <f t="shared" si="215"/>
        <v>6885.630208333333</v>
      </c>
      <c r="U198" s="4">
        <f t="shared" si="215"/>
        <v>6885.630208333333</v>
      </c>
      <c r="V198" s="4">
        <f t="shared" si="215"/>
        <v>6885.630208333333</v>
      </c>
      <c r="W198" s="4">
        <f t="shared" si="215"/>
        <v>6885.630208333333</v>
      </c>
      <c r="X198" s="4">
        <f t="shared" si="215"/>
        <v>6885.630208333333</v>
      </c>
      <c r="Y198" s="4">
        <f t="shared" si="215"/>
        <v>6885.630208333333</v>
      </c>
      <c r="Z198" s="4">
        <f t="shared" si="215"/>
        <v>8173.1296582031246</v>
      </c>
      <c r="AA198" s="4">
        <f t="shared" si="215"/>
        <v>8173.1296582031246</v>
      </c>
      <c r="AB198" s="4">
        <f t="shared" si="215"/>
        <v>8173.1296582031246</v>
      </c>
      <c r="AC198" s="4">
        <f t="shared" si="215"/>
        <v>8173.1296582031246</v>
      </c>
      <c r="AD198" s="4">
        <f t="shared" si="215"/>
        <v>8173.1296582031246</v>
      </c>
      <c r="AE198" s="4">
        <f t="shared" si="215"/>
        <v>8173.1296582031246</v>
      </c>
      <c r="AF198" s="4">
        <f t="shared" si="215"/>
        <v>8173.1296582031246</v>
      </c>
      <c r="AG198" s="4">
        <f t="shared" si="215"/>
        <v>8173.1296582031246</v>
      </c>
      <c r="AH198" s="4">
        <f t="shared" si="215"/>
        <v>8173.1296582031246</v>
      </c>
      <c r="AI198" s="4">
        <f t="shared" si="215"/>
        <v>8173.1296582031246</v>
      </c>
      <c r="AJ198" s="4">
        <f t="shared" si="215"/>
        <v>8173.1296582031246</v>
      </c>
      <c r="AK198" s="4">
        <f t="shared" si="215"/>
        <v>8173.1296582031246</v>
      </c>
      <c r="AL198" s="4">
        <f t="shared" si="215"/>
        <v>9727.6233259570308</v>
      </c>
      <c r="AM198" s="4">
        <f t="shared" si="215"/>
        <v>9727.6233259570308</v>
      </c>
      <c r="AN198" s="4">
        <f t="shared" si="215"/>
        <v>9727.6233259570308</v>
      </c>
      <c r="AO198" s="4">
        <f t="shared" si="215"/>
        <v>9727.6233259570308</v>
      </c>
      <c r="AP198" s="4">
        <f t="shared" si="215"/>
        <v>9727.6233259570308</v>
      </c>
      <c r="AQ198" s="4">
        <f t="shared" si="215"/>
        <v>9727.6233259570308</v>
      </c>
      <c r="AR198" s="4">
        <f t="shared" si="215"/>
        <v>9727.6233259570308</v>
      </c>
      <c r="AS198" s="4">
        <f t="shared" si="215"/>
        <v>9727.6233259570308</v>
      </c>
      <c r="AT198" s="4">
        <f t="shared" si="215"/>
        <v>9727.6233259570308</v>
      </c>
      <c r="AU198" s="4">
        <f t="shared" si="215"/>
        <v>9727.6233259570308</v>
      </c>
      <c r="AV198" s="4">
        <f t="shared" si="215"/>
        <v>9727.6233259570308</v>
      </c>
      <c r="AW198" s="4">
        <f t="shared" si="215"/>
        <v>9727.6233259570308</v>
      </c>
      <c r="AX198" s="4">
        <f t="shared" si="215"/>
        <v>11006.733129930541</v>
      </c>
      <c r="AY198" s="4">
        <f t="shared" si="215"/>
        <v>11006.733129930541</v>
      </c>
      <c r="AZ198" s="4">
        <f t="shared" si="215"/>
        <v>11006.733129930541</v>
      </c>
      <c r="BA198" s="4">
        <f t="shared" si="215"/>
        <v>11006.733129930541</v>
      </c>
      <c r="BB198" s="4">
        <f t="shared" si="215"/>
        <v>11006.733129930541</v>
      </c>
      <c r="BC198" s="4">
        <f t="shared" si="215"/>
        <v>11006.733129930541</v>
      </c>
      <c r="BD198" s="4">
        <f t="shared" si="215"/>
        <v>11006.733129930541</v>
      </c>
      <c r="BE198" s="4">
        <f t="shared" si="215"/>
        <v>11006.733129930541</v>
      </c>
      <c r="BF198" s="4">
        <f t="shared" si="215"/>
        <v>11006.733129930541</v>
      </c>
      <c r="BG198" s="4">
        <f t="shared" si="215"/>
        <v>11006.733129930541</v>
      </c>
      <c r="BH198" s="4">
        <f t="shared" si="215"/>
        <v>11006.733129930541</v>
      </c>
      <c r="BI198" s="4">
        <f t="shared" si="215"/>
        <v>11006.733129930541</v>
      </c>
    </row>
    <row r="199" spans="1:61" ht="15.75" customHeight="1" x14ac:dyDescent="0.2">
      <c r="A199" s="3" t="s">
        <v>160</v>
      </c>
      <c r="B199" s="4">
        <f t="shared" si="214"/>
        <v>0</v>
      </c>
      <c r="C199" s="4">
        <f t="shared" si="215"/>
        <v>0</v>
      </c>
      <c r="D199" s="4">
        <f t="shared" si="215"/>
        <v>0</v>
      </c>
      <c r="E199" s="4">
        <f t="shared" si="215"/>
        <v>0</v>
      </c>
      <c r="F199" s="4">
        <f t="shared" si="215"/>
        <v>0</v>
      </c>
      <c r="G199" s="4">
        <f t="shared" si="215"/>
        <v>0</v>
      </c>
      <c r="H199" s="4">
        <f t="shared" si="215"/>
        <v>6898.2032326302497</v>
      </c>
      <c r="I199" s="4">
        <f t="shared" si="215"/>
        <v>6898.2032326302497</v>
      </c>
      <c r="J199" s="4">
        <f t="shared" si="215"/>
        <v>6898.2032326302497</v>
      </c>
      <c r="K199" s="4">
        <f t="shared" si="215"/>
        <v>6898.2032326302497</v>
      </c>
      <c r="L199" s="4">
        <f t="shared" si="215"/>
        <v>6898.2032326302497</v>
      </c>
      <c r="M199" s="4">
        <f t="shared" si="215"/>
        <v>6898.2032326302497</v>
      </c>
      <c r="N199" s="4">
        <f t="shared" si="215"/>
        <v>6885.630208333333</v>
      </c>
      <c r="O199" s="4">
        <f t="shared" si="215"/>
        <v>6885.630208333333</v>
      </c>
      <c r="P199" s="4">
        <f t="shared" si="215"/>
        <v>6885.630208333333</v>
      </c>
      <c r="Q199" s="4">
        <f t="shared" si="215"/>
        <v>6885.630208333333</v>
      </c>
      <c r="R199" s="4">
        <f t="shared" si="215"/>
        <v>6885.630208333333</v>
      </c>
      <c r="S199" s="4">
        <f t="shared" si="215"/>
        <v>6885.630208333333</v>
      </c>
      <c r="T199" s="4">
        <f t="shared" si="215"/>
        <v>6885.630208333333</v>
      </c>
      <c r="U199" s="4">
        <f t="shared" si="215"/>
        <v>6885.630208333333</v>
      </c>
      <c r="V199" s="4">
        <f t="shared" si="215"/>
        <v>6885.630208333333</v>
      </c>
      <c r="W199" s="4">
        <f t="shared" si="215"/>
        <v>6885.630208333333</v>
      </c>
      <c r="X199" s="4">
        <f t="shared" si="215"/>
        <v>6885.630208333333</v>
      </c>
      <c r="Y199" s="4">
        <f t="shared" si="215"/>
        <v>6885.630208333333</v>
      </c>
      <c r="Z199" s="4">
        <f t="shared" si="215"/>
        <v>8173.1296582031246</v>
      </c>
      <c r="AA199" s="4">
        <f t="shared" si="215"/>
        <v>8173.1296582031246</v>
      </c>
      <c r="AB199" s="4">
        <f t="shared" si="215"/>
        <v>8173.1296582031246</v>
      </c>
      <c r="AC199" s="4">
        <f t="shared" si="215"/>
        <v>8173.1296582031246</v>
      </c>
      <c r="AD199" s="4">
        <f t="shared" si="215"/>
        <v>8173.1296582031246</v>
      </c>
      <c r="AE199" s="4">
        <f t="shared" si="215"/>
        <v>8173.1296582031246</v>
      </c>
      <c r="AF199" s="4">
        <f t="shared" si="215"/>
        <v>8173.1296582031246</v>
      </c>
      <c r="AG199" s="4">
        <f t="shared" si="215"/>
        <v>8173.1296582031246</v>
      </c>
      <c r="AH199" s="4">
        <f t="shared" si="215"/>
        <v>8173.1296582031246</v>
      </c>
      <c r="AI199" s="4">
        <f t="shared" si="215"/>
        <v>8173.1296582031246</v>
      </c>
      <c r="AJ199" s="4">
        <f t="shared" si="215"/>
        <v>8173.1296582031246</v>
      </c>
      <c r="AK199" s="4">
        <f t="shared" si="215"/>
        <v>8173.1296582031246</v>
      </c>
      <c r="AL199" s="4">
        <f t="shared" si="215"/>
        <v>9727.6233259570308</v>
      </c>
      <c r="AM199" s="4">
        <f t="shared" si="215"/>
        <v>9727.6233259570308</v>
      </c>
      <c r="AN199" s="4">
        <f t="shared" si="215"/>
        <v>9727.6233259570308</v>
      </c>
      <c r="AO199" s="4">
        <f t="shared" si="215"/>
        <v>9727.6233259570308</v>
      </c>
      <c r="AP199" s="4">
        <f t="shared" si="215"/>
        <v>9727.6233259570308</v>
      </c>
      <c r="AQ199" s="4">
        <f t="shared" si="215"/>
        <v>9727.6233259570308</v>
      </c>
      <c r="AR199" s="4">
        <f t="shared" si="215"/>
        <v>9727.6233259570308</v>
      </c>
      <c r="AS199" s="4">
        <f t="shared" si="215"/>
        <v>9727.6233259570308</v>
      </c>
      <c r="AT199" s="4">
        <f t="shared" si="215"/>
        <v>9727.6233259570308</v>
      </c>
      <c r="AU199" s="4">
        <f t="shared" si="215"/>
        <v>9727.6233259570308</v>
      </c>
      <c r="AV199" s="4">
        <f t="shared" si="215"/>
        <v>9727.6233259570308</v>
      </c>
      <c r="AW199" s="4">
        <f t="shared" si="215"/>
        <v>9727.6233259570308</v>
      </c>
      <c r="AX199" s="4">
        <f t="shared" si="215"/>
        <v>11006.733129930541</v>
      </c>
      <c r="AY199" s="4">
        <f t="shared" si="215"/>
        <v>11006.733129930541</v>
      </c>
      <c r="AZ199" s="4">
        <f t="shared" si="215"/>
        <v>11006.733129930541</v>
      </c>
      <c r="BA199" s="4">
        <f t="shared" si="215"/>
        <v>11006.733129930541</v>
      </c>
      <c r="BB199" s="4">
        <f t="shared" si="215"/>
        <v>11006.733129930541</v>
      </c>
      <c r="BC199" s="4">
        <f t="shared" si="215"/>
        <v>11006.733129930541</v>
      </c>
      <c r="BD199" s="4">
        <f t="shared" si="215"/>
        <v>11006.733129930541</v>
      </c>
      <c r="BE199" s="4">
        <f t="shared" si="215"/>
        <v>11006.733129930541</v>
      </c>
      <c r="BF199" s="4">
        <f t="shared" si="215"/>
        <v>11006.733129930541</v>
      </c>
      <c r="BG199" s="4">
        <f t="shared" si="215"/>
        <v>11006.733129930541</v>
      </c>
      <c r="BH199" s="4">
        <f t="shared" si="215"/>
        <v>11006.733129930541</v>
      </c>
      <c r="BI199" s="4">
        <f t="shared" si="215"/>
        <v>11006.733129930541</v>
      </c>
    </row>
    <row r="200" spans="1:61" ht="15.75" customHeight="1" x14ac:dyDescent="0.2">
      <c r="A200" s="3" t="s">
        <v>160</v>
      </c>
      <c r="B200" s="4">
        <f t="shared" si="214"/>
        <v>0</v>
      </c>
      <c r="C200" s="4">
        <f t="shared" si="215"/>
        <v>0</v>
      </c>
      <c r="D200" s="4">
        <f t="shared" si="215"/>
        <v>0</v>
      </c>
      <c r="E200" s="4">
        <f t="shared" si="215"/>
        <v>0</v>
      </c>
      <c r="F200" s="4">
        <f t="shared" si="215"/>
        <v>0</v>
      </c>
      <c r="G200" s="4">
        <f t="shared" si="215"/>
        <v>0</v>
      </c>
      <c r="H200" s="4">
        <f t="shared" si="215"/>
        <v>0</v>
      </c>
      <c r="I200" s="4">
        <f t="shared" si="215"/>
        <v>0</v>
      </c>
      <c r="J200" s="4">
        <f t="shared" si="215"/>
        <v>0</v>
      </c>
      <c r="K200" s="4">
        <f t="shared" si="215"/>
        <v>0</v>
      </c>
      <c r="L200" s="4">
        <f t="shared" si="215"/>
        <v>0</v>
      </c>
      <c r="M200" s="4">
        <f t="shared" si="215"/>
        <v>0</v>
      </c>
      <c r="N200" s="4">
        <f t="shared" si="215"/>
        <v>6635.630208333333</v>
      </c>
      <c r="O200" s="4">
        <f t="shared" si="215"/>
        <v>6635.630208333333</v>
      </c>
      <c r="P200" s="4">
        <f t="shared" si="215"/>
        <v>6635.630208333333</v>
      </c>
      <c r="Q200" s="4">
        <f t="shared" si="215"/>
        <v>6635.630208333333</v>
      </c>
      <c r="R200" s="4">
        <f t="shared" si="215"/>
        <v>6635.630208333333</v>
      </c>
      <c r="S200" s="4">
        <f t="shared" si="215"/>
        <v>6635.630208333333</v>
      </c>
      <c r="T200" s="4">
        <f t="shared" si="215"/>
        <v>6635.630208333333</v>
      </c>
      <c r="U200" s="4">
        <f t="shared" si="215"/>
        <v>6635.630208333333</v>
      </c>
      <c r="V200" s="4">
        <f t="shared" si="215"/>
        <v>6635.630208333333</v>
      </c>
      <c r="W200" s="4">
        <f t="shared" si="215"/>
        <v>6635.630208333333</v>
      </c>
      <c r="X200" s="4">
        <f t="shared" si="215"/>
        <v>6635.630208333333</v>
      </c>
      <c r="Y200" s="4">
        <f t="shared" si="215"/>
        <v>6635.630208333333</v>
      </c>
      <c r="Z200" s="4">
        <f t="shared" si="215"/>
        <v>7910.6296582031246</v>
      </c>
      <c r="AA200" s="4">
        <f t="shared" si="215"/>
        <v>7910.6296582031246</v>
      </c>
      <c r="AB200" s="4">
        <f t="shared" si="215"/>
        <v>7910.6296582031246</v>
      </c>
      <c r="AC200" s="4">
        <f t="shared" si="215"/>
        <v>7910.6296582031246</v>
      </c>
      <c r="AD200" s="4">
        <f t="shared" si="215"/>
        <v>7910.6296582031246</v>
      </c>
      <c r="AE200" s="4">
        <f t="shared" si="215"/>
        <v>7910.6296582031246</v>
      </c>
      <c r="AF200" s="4">
        <f t="shared" si="215"/>
        <v>7910.6296582031246</v>
      </c>
      <c r="AG200" s="4">
        <f t="shared" si="215"/>
        <v>7910.6296582031246</v>
      </c>
      <c r="AH200" s="4">
        <f t="shared" si="215"/>
        <v>7910.6296582031246</v>
      </c>
      <c r="AI200" s="4">
        <f t="shared" si="215"/>
        <v>7910.6296582031246</v>
      </c>
      <c r="AJ200" s="4">
        <f t="shared" si="215"/>
        <v>7910.6296582031246</v>
      </c>
      <c r="AK200" s="4">
        <f t="shared" si="215"/>
        <v>7910.6296582031246</v>
      </c>
      <c r="AL200" s="4">
        <f t="shared" si="215"/>
        <v>9727.6233259570308</v>
      </c>
      <c r="AM200" s="4">
        <f t="shared" si="215"/>
        <v>9727.6233259570308</v>
      </c>
      <c r="AN200" s="4">
        <f t="shared" si="215"/>
        <v>9727.6233259570308</v>
      </c>
      <c r="AO200" s="4">
        <f t="shared" si="215"/>
        <v>9727.6233259570308</v>
      </c>
      <c r="AP200" s="4">
        <f t="shared" si="215"/>
        <v>9727.6233259570308</v>
      </c>
      <c r="AQ200" s="4">
        <f t="shared" si="215"/>
        <v>9727.6233259570308</v>
      </c>
      <c r="AR200" s="4">
        <f t="shared" si="215"/>
        <v>9727.6233259570308</v>
      </c>
      <c r="AS200" s="4">
        <f t="shared" si="215"/>
        <v>9727.6233259570308</v>
      </c>
      <c r="AT200" s="4">
        <f t="shared" si="215"/>
        <v>9727.6233259570308</v>
      </c>
      <c r="AU200" s="4">
        <f t="shared" si="215"/>
        <v>9727.6233259570308</v>
      </c>
      <c r="AV200" s="4">
        <f t="shared" si="215"/>
        <v>9727.6233259570308</v>
      </c>
      <c r="AW200" s="4">
        <f t="shared" si="215"/>
        <v>9727.6233259570308</v>
      </c>
      <c r="AX200" s="4">
        <f t="shared" si="215"/>
        <v>11006.733546597208</v>
      </c>
      <c r="AY200" s="4">
        <f t="shared" si="215"/>
        <v>11006.733546597208</v>
      </c>
      <c r="AZ200" s="4">
        <f t="shared" si="215"/>
        <v>11006.733546597208</v>
      </c>
      <c r="BA200" s="4">
        <f t="shared" si="215"/>
        <v>11006.733546597208</v>
      </c>
      <c r="BB200" s="4">
        <f t="shared" si="215"/>
        <v>11006.733546597208</v>
      </c>
      <c r="BC200" s="4">
        <f t="shared" si="215"/>
        <v>11006.733546597208</v>
      </c>
      <c r="BD200" s="4">
        <f t="shared" si="215"/>
        <v>11006.733546597208</v>
      </c>
      <c r="BE200" s="4">
        <f t="shared" si="215"/>
        <v>11006.733546597208</v>
      </c>
      <c r="BF200" s="4">
        <f t="shared" si="215"/>
        <v>11006.733546597208</v>
      </c>
      <c r="BG200" s="4">
        <f t="shared" si="215"/>
        <v>11006.733546597208</v>
      </c>
      <c r="BH200" s="4">
        <f t="shared" si="215"/>
        <v>11006.733546597208</v>
      </c>
      <c r="BI200" s="4">
        <f t="shared" si="215"/>
        <v>11006.733546597208</v>
      </c>
    </row>
    <row r="201" spans="1:61" ht="15.75" customHeight="1" x14ac:dyDescent="0.2">
      <c r="A201" s="3" t="s">
        <v>160</v>
      </c>
      <c r="B201" s="4">
        <f t="shared" si="214"/>
        <v>0</v>
      </c>
      <c r="C201" s="4">
        <f t="shared" si="215"/>
        <v>0</v>
      </c>
      <c r="D201" s="4">
        <f t="shared" si="215"/>
        <v>0</v>
      </c>
      <c r="E201" s="4">
        <f t="shared" si="215"/>
        <v>0</v>
      </c>
      <c r="F201" s="4">
        <f t="shared" si="215"/>
        <v>0</v>
      </c>
      <c r="G201" s="4">
        <f t="shared" si="215"/>
        <v>0</v>
      </c>
      <c r="H201" s="4">
        <f t="shared" si="215"/>
        <v>0</v>
      </c>
      <c r="I201" s="4">
        <f t="shared" si="215"/>
        <v>0</v>
      </c>
      <c r="J201" s="4">
        <f t="shared" si="215"/>
        <v>0</v>
      </c>
      <c r="K201" s="4">
        <f t="shared" si="215"/>
        <v>0</v>
      </c>
      <c r="L201" s="4">
        <f t="shared" si="215"/>
        <v>0</v>
      </c>
      <c r="M201" s="4">
        <f t="shared" si="215"/>
        <v>0</v>
      </c>
      <c r="N201" s="4">
        <f t="shared" si="215"/>
        <v>0</v>
      </c>
      <c r="O201" s="4">
        <f t="shared" si="215"/>
        <v>0</v>
      </c>
      <c r="P201" s="4">
        <f t="shared" si="215"/>
        <v>0</v>
      </c>
      <c r="Q201" s="4">
        <f t="shared" si="215"/>
        <v>0</v>
      </c>
      <c r="R201" s="4">
        <f t="shared" si="215"/>
        <v>0</v>
      </c>
      <c r="S201" s="4">
        <f t="shared" si="215"/>
        <v>0</v>
      </c>
      <c r="T201" s="4">
        <f t="shared" si="215"/>
        <v>0</v>
      </c>
      <c r="U201" s="4">
        <f t="shared" si="215"/>
        <v>0</v>
      </c>
      <c r="V201" s="4">
        <f t="shared" si="215"/>
        <v>0</v>
      </c>
      <c r="W201" s="4">
        <f t="shared" si="215"/>
        <v>0</v>
      </c>
      <c r="X201" s="4">
        <f t="shared" si="215"/>
        <v>0</v>
      </c>
      <c r="Y201" s="4">
        <f t="shared" si="215"/>
        <v>0</v>
      </c>
      <c r="Z201" s="4">
        <f t="shared" si="215"/>
        <v>7660.6296582031246</v>
      </c>
      <c r="AA201" s="4">
        <f t="shared" si="215"/>
        <v>7660.6296582031246</v>
      </c>
      <c r="AB201" s="4">
        <f t="shared" si="215"/>
        <v>7660.6296582031246</v>
      </c>
      <c r="AC201" s="4">
        <f t="shared" si="215"/>
        <v>7660.6296582031246</v>
      </c>
      <c r="AD201" s="4">
        <f t="shared" si="215"/>
        <v>7660.6296582031246</v>
      </c>
      <c r="AE201" s="4">
        <f t="shared" si="215"/>
        <v>7660.6296582031246</v>
      </c>
      <c r="AF201" s="4">
        <f t="shared" si="215"/>
        <v>7660.6296582031246</v>
      </c>
      <c r="AG201" s="4">
        <f t="shared" si="215"/>
        <v>7660.6296582031246</v>
      </c>
      <c r="AH201" s="4">
        <f t="shared" si="215"/>
        <v>7660.6296582031246</v>
      </c>
      <c r="AI201" s="4">
        <f t="shared" si="215"/>
        <v>7660.6296582031246</v>
      </c>
      <c r="AJ201" s="4">
        <f t="shared" si="215"/>
        <v>7660.6296582031246</v>
      </c>
      <c r="AK201" s="4">
        <f t="shared" si="215"/>
        <v>7660.6296582031246</v>
      </c>
      <c r="AL201" s="4">
        <f t="shared" si="215"/>
        <v>9727.6233259570308</v>
      </c>
      <c r="AM201" s="4">
        <f t="shared" si="215"/>
        <v>9727.6233259570308</v>
      </c>
      <c r="AN201" s="4">
        <f t="shared" si="215"/>
        <v>9727.6233259570308</v>
      </c>
      <c r="AO201" s="4">
        <f t="shared" si="215"/>
        <v>9727.6233259570308</v>
      </c>
      <c r="AP201" s="4">
        <f t="shared" si="215"/>
        <v>9727.6233259570308</v>
      </c>
      <c r="AQ201" s="4">
        <f t="shared" si="215"/>
        <v>9727.6233259570308</v>
      </c>
      <c r="AR201" s="4">
        <f t="shared" si="215"/>
        <v>9727.6233259570308</v>
      </c>
      <c r="AS201" s="4">
        <f t="shared" si="215"/>
        <v>9727.6233259570308</v>
      </c>
      <c r="AT201" s="4">
        <f t="shared" si="215"/>
        <v>9727.6233259570308</v>
      </c>
      <c r="AU201" s="4">
        <f t="shared" si="215"/>
        <v>9727.6233259570308</v>
      </c>
      <c r="AV201" s="4">
        <f t="shared" si="215"/>
        <v>9727.6233259570308</v>
      </c>
      <c r="AW201" s="4">
        <f t="shared" si="215"/>
        <v>9727.6233259570308</v>
      </c>
      <c r="AX201" s="4">
        <f t="shared" si="215"/>
        <v>11006.733546597208</v>
      </c>
      <c r="AY201" s="4">
        <f t="shared" si="215"/>
        <v>11006.733546597208</v>
      </c>
      <c r="AZ201" s="4">
        <f t="shared" si="215"/>
        <v>11006.733546597208</v>
      </c>
      <c r="BA201" s="4">
        <f t="shared" si="215"/>
        <v>11006.733546597208</v>
      </c>
      <c r="BB201" s="4">
        <f t="shared" si="215"/>
        <v>11006.733546597208</v>
      </c>
      <c r="BC201" s="4">
        <f t="shared" si="215"/>
        <v>11006.733546597208</v>
      </c>
      <c r="BD201" s="4">
        <f t="shared" ref="C201:BI206" si="216">BD21+BD81+BD141</f>
        <v>11006.733546597208</v>
      </c>
      <c r="BE201" s="4">
        <f t="shared" si="216"/>
        <v>11006.733546597208</v>
      </c>
      <c r="BF201" s="4">
        <f t="shared" si="216"/>
        <v>11006.733546597208</v>
      </c>
      <c r="BG201" s="4">
        <f t="shared" si="216"/>
        <v>11006.733546597208</v>
      </c>
      <c r="BH201" s="4">
        <f t="shared" si="216"/>
        <v>11006.733546597208</v>
      </c>
      <c r="BI201" s="4">
        <f t="shared" si="216"/>
        <v>11006.733546597208</v>
      </c>
    </row>
    <row r="202" spans="1:61" ht="15.75" customHeight="1" x14ac:dyDescent="0.2">
      <c r="A202" s="3" t="s">
        <v>160</v>
      </c>
      <c r="B202" s="4">
        <f t="shared" si="214"/>
        <v>0</v>
      </c>
      <c r="C202" s="4">
        <f t="shared" si="216"/>
        <v>0</v>
      </c>
      <c r="D202" s="4">
        <f t="shared" si="216"/>
        <v>0</v>
      </c>
      <c r="E202" s="4">
        <f t="shared" si="216"/>
        <v>0</v>
      </c>
      <c r="F202" s="4">
        <f t="shared" si="216"/>
        <v>0</v>
      </c>
      <c r="G202" s="4">
        <f t="shared" si="216"/>
        <v>0</v>
      </c>
      <c r="H202" s="4">
        <f t="shared" si="216"/>
        <v>0</v>
      </c>
      <c r="I202" s="4">
        <f t="shared" si="216"/>
        <v>0</v>
      </c>
      <c r="J202" s="4">
        <f t="shared" si="216"/>
        <v>0</v>
      </c>
      <c r="K202" s="4">
        <f t="shared" si="216"/>
        <v>0</v>
      </c>
      <c r="L202" s="4">
        <f t="shared" si="216"/>
        <v>0</v>
      </c>
      <c r="M202" s="4">
        <f t="shared" si="216"/>
        <v>0</v>
      </c>
      <c r="N202" s="4">
        <f t="shared" si="216"/>
        <v>0</v>
      </c>
      <c r="O202" s="4">
        <f t="shared" si="216"/>
        <v>0</v>
      </c>
      <c r="P202" s="4">
        <f t="shared" si="216"/>
        <v>0</v>
      </c>
      <c r="Q202" s="4">
        <f t="shared" si="216"/>
        <v>0</v>
      </c>
      <c r="R202" s="4">
        <f t="shared" si="216"/>
        <v>0</v>
      </c>
      <c r="S202" s="4">
        <f t="shared" si="216"/>
        <v>0</v>
      </c>
      <c r="T202" s="4">
        <f t="shared" si="216"/>
        <v>0</v>
      </c>
      <c r="U202" s="4">
        <f t="shared" si="216"/>
        <v>0</v>
      </c>
      <c r="V202" s="4">
        <f t="shared" si="216"/>
        <v>0</v>
      </c>
      <c r="W202" s="4">
        <f t="shared" si="216"/>
        <v>0</v>
      </c>
      <c r="X202" s="4">
        <f t="shared" si="216"/>
        <v>0</v>
      </c>
      <c r="Y202" s="4">
        <f t="shared" si="216"/>
        <v>0</v>
      </c>
      <c r="Z202" s="4">
        <f t="shared" si="216"/>
        <v>0</v>
      </c>
      <c r="AA202" s="4">
        <f t="shared" si="216"/>
        <v>0</v>
      </c>
      <c r="AB202" s="4">
        <f t="shared" si="216"/>
        <v>0</v>
      </c>
      <c r="AC202" s="4">
        <f t="shared" si="216"/>
        <v>0</v>
      </c>
      <c r="AD202" s="4">
        <f t="shared" si="216"/>
        <v>0</v>
      </c>
      <c r="AE202" s="4">
        <f t="shared" si="216"/>
        <v>0</v>
      </c>
      <c r="AF202" s="4">
        <f t="shared" si="216"/>
        <v>0</v>
      </c>
      <c r="AG202" s="4">
        <f t="shared" si="216"/>
        <v>0</v>
      </c>
      <c r="AH202" s="4">
        <f t="shared" si="216"/>
        <v>0</v>
      </c>
      <c r="AI202" s="4">
        <f t="shared" si="216"/>
        <v>0</v>
      </c>
      <c r="AJ202" s="4">
        <f t="shared" si="216"/>
        <v>0</v>
      </c>
      <c r="AK202" s="4">
        <f t="shared" si="216"/>
        <v>0</v>
      </c>
      <c r="AL202" s="4">
        <f t="shared" si="216"/>
        <v>8939.4983259570308</v>
      </c>
      <c r="AM202" s="4">
        <f t="shared" si="216"/>
        <v>8939.4983259570308</v>
      </c>
      <c r="AN202" s="4">
        <f t="shared" si="216"/>
        <v>8939.4983259570308</v>
      </c>
      <c r="AO202" s="4">
        <f t="shared" si="216"/>
        <v>8939.4983259570308</v>
      </c>
      <c r="AP202" s="4">
        <f t="shared" si="216"/>
        <v>8939.4983259570308</v>
      </c>
      <c r="AQ202" s="4">
        <f t="shared" si="216"/>
        <v>8939.4983259570308</v>
      </c>
      <c r="AR202" s="4">
        <f t="shared" si="216"/>
        <v>8939.4983259570308</v>
      </c>
      <c r="AS202" s="4">
        <f t="shared" si="216"/>
        <v>8939.4983259570308</v>
      </c>
      <c r="AT202" s="4">
        <f t="shared" si="216"/>
        <v>8939.4983259570308</v>
      </c>
      <c r="AU202" s="4">
        <f t="shared" si="216"/>
        <v>8939.4983259570308</v>
      </c>
      <c r="AV202" s="4">
        <f t="shared" si="216"/>
        <v>8939.4983259570308</v>
      </c>
      <c r="AW202" s="4">
        <f t="shared" si="216"/>
        <v>8939.4983259570308</v>
      </c>
      <c r="AX202" s="4">
        <f t="shared" si="216"/>
        <v>10179.201879930541</v>
      </c>
      <c r="AY202" s="4">
        <f t="shared" si="216"/>
        <v>10179.201879930541</v>
      </c>
      <c r="AZ202" s="4">
        <f t="shared" si="216"/>
        <v>10179.201879930541</v>
      </c>
      <c r="BA202" s="4">
        <f t="shared" si="216"/>
        <v>10179.201879930541</v>
      </c>
      <c r="BB202" s="4">
        <f t="shared" si="216"/>
        <v>10179.201879930541</v>
      </c>
      <c r="BC202" s="4">
        <f t="shared" si="216"/>
        <v>10179.201879930541</v>
      </c>
      <c r="BD202" s="4">
        <f t="shared" si="216"/>
        <v>10179.201879930541</v>
      </c>
      <c r="BE202" s="4">
        <f t="shared" si="216"/>
        <v>10179.201879930541</v>
      </c>
      <c r="BF202" s="4">
        <f t="shared" si="216"/>
        <v>10179.201879930541</v>
      </c>
      <c r="BG202" s="4">
        <f t="shared" si="216"/>
        <v>10179.201879930541</v>
      </c>
      <c r="BH202" s="4">
        <f t="shared" si="216"/>
        <v>10179.201879930541</v>
      </c>
      <c r="BI202" s="4">
        <f t="shared" si="216"/>
        <v>10179.201879930541</v>
      </c>
    </row>
    <row r="203" spans="1:61" ht="15.75" customHeight="1" x14ac:dyDescent="0.2">
      <c r="A203" s="3" t="s">
        <v>160</v>
      </c>
      <c r="B203" s="4">
        <f t="shared" si="214"/>
        <v>0</v>
      </c>
      <c r="C203" s="4">
        <f t="shared" si="216"/>
        <v>0</v>
      </c>
      <c r="D203" s="4">
        <f t="shared" si="216"/>
        <v>0</v>
      </c>
      <c r="E203" s="4">
        <f t="shared" si="216"/>
        <v>0</v>
      </c>
      <c r="F203" s="4">
        <f t="shared" si="216"/>
        <v>0</v>
      </c>
      <c r="G203" s="4">
        <f t="shared" si="216"/>
        <v>0</v>
      </c>
      <c r="H203" s="4">
        <f t="shared" si="216"/>
        <v>0</v>
      </c>
      <c r="I203" s="4">
        <f t="shared" si="216"/>
        <v>0</v>
      </c>
      <c r="J203" s="4">
        <f t="shared" si="216"/>
        <v>0</v>
      </c>
      <c r="K203" s="4">
        <f t="shared" si="216"/>
        <v>0</v>
      </c>
      <c r="L203" s="4">
        <f t="shared" si="216"/>
        <v>0</v>
      </c>
      <c r="M203" s="4">
        <f t="shared" si="216"/>
        <v>0</v>
      </c>
      <c r="N203" s="4">
        <f t="shared" si="216"/>
        <v>0</v>
      </c>
      <c r="O203" s="4">
        <f t="shared" si="216"/>
        <v>0</v>
      </c>
      <c r="P203" s="4">
        <f t="shared" si="216"/>
        <v>0</v>
      </c>
      <c r="Q203" s="4">
        <f t="shared" si="216"/>
        <v>0</v>
      </c>
      <c r="R203" s="4">
        <f t="shared" si="216"/>
        <v>0</v>
      </c>
      <c r="S203" s="4">
        <f t="shared" si="216"/>
        <v>0</v>
      </c>
      <c r="T203" s="4">
        <f t="shared" si="216"/>
        <v>0</v>
      </c>
      <c r="U203" s="4">
        <f t="shared" si="216"/>
        <v>0</v>
      </c>
      <c r="V203" s="4">
        <f t="shared" si="216"/>
        <v>0</v>
      </c>
      <c r="W203" s="4">
        <f t="shared" si="216"/>
        <v>0</v>
      </c>
      <c r="X203" s="4">
        <f t="shared" si="216"/>
        <v>0</v>
      </c>
      <c r="Y203" s="4">
        <f t="shared" si="216"/>
        <v>0</v>
      </c>
      <c r="Z203" s="4">
        <f t="shared" si="216"/>
        <v>0</v>
      </c>
      <c r="AA203" s="4">
        <f t="shared" si="216"/>
        <v>0</v>
      </c>
      <c r="AB203" s="4">
        <f t="shared" si="216"/>
        <v>0</v>
      </c>
      <c r="AC203" s="4">
        <f t="shared" si="216"/>
        <v>0</v>
      </c>
      <c r="AD203" s="4">
        <f t="shared" si="216"/>
        <v>0</v>
      </c>
      <c r="AE203" s="4">
        <f t="shared" si="216"/>
        <v>0</v>
      </c>
      <c r="AF203" s="4">
        <f t="shared" si="216"/>
        <v>0</v>
      </c>
      <c r="AG203" s="4">
        <f t="shared" si="216"/>
        <v>0</v>
      </c>
      <c r="AH203" s="4">
        <f t="shared" si="216"/>
        <v>0</v>
      </c>
      <c r="AI203" s="4">
        <f t="shared" si="216"/>
        <v>0</v>
      </c>
      <c r="AJ203" s="4">
        <f t="shared" si="216"/>
        <v>0</v>
      </c>
      <c r="AK203" s="4">
        <f t="shared" si="216"/>
        <v>0</v>
      </c>
      <c r="AL203" s="4">
        <f t="shared" si="216"/>
        <v>0</v>
      </c>
      <c r="AM203" s="4">
        <f t="shared" si="216"/>
        <v>0</v>
      </c>
      <c r="AN203" s="4">
        <f t="shared" si="216"/>
        <v>0</v>
      </c>
      <c r="AO203" s="4">
        <f t="shared" si="216"/>
        <v>0</v>
      </c>
      <c r="AP203" s="4">
        <f t="shared" si="216"/>
        <v>0</v>
      </c>
      <c r="AQ203" s="4">
        <f t="shared" si="216"/>
        <v>0</v>
      </c>
      <c r="AR203" s="4">
        <f t="shared" si="216"/>
        <v>0</v>
      </c>
      <c r="AS203" s="4">
        <f t="shared" si="216"/>
        <v>0</v>
      </c>
      <c r="AT203" s="4">
        <f t="shared" si="216"/>
        <v>0</v>
      </c>
      <c r="AU203" s="4">
        <f t="shared" si="216"/>
        <v>0</v>
      </c>
      <c r="AV203" s="4">
        <f t="shared" si="216"/>
        <v>0</v>
      </c>
      <c r="AW203" s="4">
        <f t="shared" si="216"/>
        <v>0</v>
      </c>
      <c r="AX203" s="4">
        <f t="shared" si="216"/>
        <v>9929.2018799305406</v>
      </c>
      <c r="AY203" s="4">
        <f t="shared" si="216"/>
        <v>9929.2018799305406</v>
      </c>
      <c r="AZ203" s="4">
        <f t="shared" si="216"/>
        <v>9929.2018799305406</v>
      </c>
      <c r="BA203" s="4">
        <f t="shared" si="216"/>
        <v>9929.2018799305406</v>
      </c>
      <c r="BB203" s="4">
        <f t="shared" si="216"/>
        <v>9929.2018799305406</v>
      </c>
      <c r="BC203" s="4">
        <f t="shared" si="216"/>
        <v>9929.2018799305406</v>
      </c>
      <c r="BD203" s="4">
        <f t="shared" si="216"/>
        <v>9929.2018799305406</v>
      </c>
      <c r="BE203" s="4">
        <f t="shared" si="216"/>
        <v>9929.2018799305406</v>
      </c>
      <c r="BF203" s="4">
        <f t="shared" si="216"/>
        <v>9929.2018799305406</v>
      </c>
      <c r="BG203" s="4">
        <f t="shared" si="216"/>
        <v>9929.2018799305406</v>
      </c>
      <c r="BH203" s="4">
        <f t="shared" si="216"/>
        <v>9929.2018799305406</v>
      </c>
      <c r="BI203" s="4">
        <f t="shared" si="216"/>
        <v>9929.2018799305406</v>
      </c>
    </row>
    <row r="204" spans="1:61" ht="15.75" customHeight="1" x14ac:dyDescent="0.2">
      <c r="A204" s="3" t="s">
        <v>161</v>
      </c>
      <c r="B204" s="4">
        <f t="shared" si="214"/>
        <v>0</v>
      </c>
      <c r="C204" s="4">
        <f t="shared" si="216"/>
        <v>0</v>
      </c>
      <c r="D204" s="4">
        <f t="shared" si="216"/>
        <v>0</v>
      </c>
      <c r="E204" s="4">
        <f t="shared" si="216"/>
        <v>0</v>
      </c>
      <c r="F204" s="4">
        <f t="shared" si="216"/>
        <v>0</v>
      </c>
      <c r="G204" s="4">
        <f t="shared" si="216"/>
        <v>0</v>
      </c>
      <c r="H204" s="4">
        <f t="shared" si="216"/>
        <v>0</v>
      </c>
      <c r="I204" s="4">
        <f t="shared" si="216"/>
        <v>0</v>
      </c>
      <c r="J204" s="4">
        <f t="shared" si="216"/>
        <v>0</v>
      </c>
      <c r="K204" s="4">
        <f t="shared" si="216"/>
        <v>0</v>
      </c>
      <c r="L204" s="4">
        <f t="shared" si="216"/>
        <v>0</v>
      </c>
      <c r="M204" s="4">
        <f t="shared" si="216"/>
        <v>0</v>
      </c>
      <c r="N204" s="4">
        <f t="shared" si="216"/>
        <v>0</v>
      </c>
      <c r="O204" s="4">
        <f t="shared" si="216"/>
        <v>0</v>
      </c>
      <c r="P204" s="4">
        <f t="shared" si="216"/>
        <v>0</v>
      </c>
      <c r="Q204" s="4">
        <f t="shared" si="216"/>
        <v>0</v>
      </c>
      <c r="R204" s="4">
        <f t="shared" si="216"/>
        <v>0</v>
      </c>
      <c r="S204" s="4">
        <f t="shared" si="216"/>
        <v>0</v>
      </c>
      <c r="T204" s="4">
        <f t="shared" si="216"/>
        <v>0</v>
      </c>
      <c r="U204" s="4">
        <f t="shared" si="216"/>
        <v>0</v>
      </c>
      <c r="V204" s="4">
        <f t="shared" si="216"/>
        <v>0</v>
      </c>
      <c r="W204" s="4">
        <f t="shared" si="216"/>
        <v>0</v>
      </c>
      <c r="X204" s="4">
        <f t="shared" si="216"/>
        <v>0</v>
      </c>
      <c r="Y204" s="4">
        <f t="shared" si="216"/>
        <v>0</v>
      </c>
      <c r="Z204" s="4">
        <f t="shared" si="216"/>
        <v>6743.5</v>
      </c>
      <c r="AA204" s="4">
        <f t="shared" si="216"/>
        <v>7237</v>
      </c>
      <c r="AB204" s="4">
        <f t="shared" si="216"/>
        <v>7730.5</v>
      </c>
      <c r="AC204" s="4">
        <f t="shared" si="216"/>
        <v>8276.5</v>
      </c>
      <c r="AD204" s="4">
        <f t="shared" si="216"/>
        <v>8822.5</v>
      </c>
      <c r="AE204" s="4">
        <f t="shared" si="216"/>
        <v>9368.5</v>
      </c>
      <c r="AF204" s="4">
        <f t="shared" si="216"/>
        <v>9925</v>
      </c>
      <c r="AG204" s="4">
        <f t="shared" si="216"/>
        <v>10481.5</v>
      </c>
      <c r="AH204" s="4">
        <f t="shared" si="216"/>
        <v>11038</v>
      </c>
      <c r="AI204" s="4">
        <f t="shared" si="216"/>
        <v>11605</v>
      </c>
      <c r="AJ204" s="4">
        <f t="shared" si="216"/>
        <v>12172</v>
      </c>
      <c r="AK204" s="4">
        <f t="shared" si="216"/>
        <v>12739</v>
      </c>
      <c r="AL204" s="4">
        <f t="shared" si="216"/>
        <v>7161</v>
      </c>
      <c r="AM204" s="4">
        <f t="shared" si="216"/>
        <v>7759.5</v>
      </c>
      <c r="AN204" s="4">
        <f t="shared" si="216"/>
        <v>8358</v>
      </c>
      <c r="AO204" s="4">
        <f t="shared" si="216"/>
        <v>8988</v>
      </c>
      <c r="AP204" s="4">
        <f t="shared" si="216"/>
        <v>9618</v>
      </c>
      <c r="AQ204" s="4">
        <f t="shared" si="216"/>
        <v>10248</v>
      </c>
      <c r="AR204" s="4">
        <f t="shared" si="216"/>
        <v>10888.5</v>
      </c>
      <c r="AS204" s="4">
        <f t="shared" si="216"/>
        <v>11529</v>
      </c>
      <c r="AT204" s="4">
        <f t="shared" si="216"/>
        <v>12169.5</v>
      </c>
      <c r="AU204" s="4">
        <f t="shared" si="216"/>
        <v>12820.5</v>
      </c>
      <c r="AV204" s="4">
        <f t="shared" si="216"/>
        <v>13471.5</v>
      </c>
      <c r="AW204" s="4">
        <f t="shared" si="216"/>
        <v>14122.5</v>
      </c>
      <c r="AX204" s="4">
        <f t="shared" si="216"/>
        <v>7573.125</v>
      </c>
      <c r="AY204" s="4">
        <f t="shared" si="216"/>
        <v>8255.625</v>
      </c>
      <c r="AZ204" s="4">
        <f t="shared" si="216"/>
        <v>8938.125</v>
      </c>
      <c r="BA204" s="4">
        <f t="shared" si="216"/>
        <v>9652.125</v>
      </c>
      <c r="BB204" s="4">
        <f t="shared" si="216"/>
        <v>10366.125</v>
      </c>
      <c r="BC204" s="4">
        <f t="shared" si="216"/>
        <v>11080.125</v>
      </c>
      <c r="BD204" s="4">
        <f t="shared" si="216"/>
        <v>11804.625</v>
      </c>
      <c r="BE204" s="4">
        <f t="shared" si="216"/>
        <v>12529.125</v>
      </c>
      <c r="BF204" s="4">
        <f t="shared" si="216"/>
        <v>13253.625</v>
      </c>
      <c r="BG204" s="4">
        <f t="shared" si="216"/>
        <v>13988.625</v>
      </c>
      <c r="BH204" s="4">
        <f t="shared" si="216"/>
        <v>14723.625</v>
      </c>
      <c r="BI204" s="4">
        <f t="shared" si="216"/>
        <v>15458.625</v>
      </c>
    </row>
    <row r="205" spans="1:61" ht="15.75" customHeight="1" x14ac:dyDescent="0.2">
      <c r="A205" s="3" t="s">
        <v>162</v>
      </c>
      <c r="B205" s="4">
        <f t="shared" si="214"/>
        <v>5140</v>
      </c>
      <c r="C205" s="4">
        <f t="shared" si="216"/>
        <v>5280</v>
      </c>
      <c r="D205" s="4">
        <f t="shared" si="216"/>
        <v>5420</v>
      </c>
      <c r="E205" s="4">
        <f t="shared" si="216"/>
        <v>5420</v>
      </c>
      <c r="F205" s="4">
        <f t="shared" si="216"/>
        <v>5630</v>
      </c>
      <c r="G205" s="4">
        <f t="shared" si="216"/>
        <v>5840</v>
      </c>
      <c r="H205" s="4">
        <f t="shared" si="216"/>
        <v>5816.666666666667</v>
      </c>
      <c r="I205" s="4">
        <f t="shared" si="216"/>
        <v>6073.333333333333</v>
      </c>
      <c r="J205" s="4">
        <f t="shared" si="216"/>
        <v>6330</v>
      </c>
      <c r="K205" s="4">
        <f t="shared" si="216"/>
        <v>6680</v>
      </c>
      <c r="L205" s="4">
        <f t="shared" si="216"/>
        <v>7030</v>
      </c>
      <c r="M205" s="4">
        <f t="shared" si="216"/>
        <v>7380</v>
      </c>
      <c r="N205" s="4">
        <f t="shared" si="216"/>
        <v>5530</v>
      </c>
      <c r="O205" s="4">
        <f t="shared" si="216"/>
        <v>5810</v>
      </c>
      <c r="P205" s="4">
        <f t="shared" si="216"/>
        <v>6090</v>
      </c>
      <c r="Q205" s="4">
        <f t="shared" si="216"/>
        <v>6475</v>
      </c>
      <c r="R205" s="4">
        <f t="shared" si="216"/>
        <v>6860</v>
      </c>
      <c r="S205" s="4">
        <f t="shared" si="216"/>
        <v>7245</v>
      </c>
      <c r="T205" s="4">
        <f t="shared" si="216"/>
        <v>7688.3333333333339</v>
      </c>
      <c r="U205" s="4">
        <f t="shared" si="216"/>
        <v>8131.6666666666661</v>
      </c>
      <c r="V205" s="4">
        <f t="shared" si="216"/>
        <v>8575</v>
      </c>
      <c r="W205" s="4">
        <f t="shared" si="216"/>
        <v>9065</v>
      </c>
      <c r="X205" s="4">
        <f t="shared" si="216"/>
        <v>9555</v>
      </c>
      <c r="Y205" s="4">
        <f t="shared" si="216"/>
        <v>10045</v>
      </c>
      <c r="Z205" s="4">
        <f t="shared" si="216"/>
        <v>5982.5</v>
      </c>
      <c r="AA205" s="4">
        <f t="shared" si="216"/>
        <v>6452.5</v>
      </c>
      <c r="AB205" s="4">
        <f t="shared" si="216"/>
        <v>6922.5</v>
      </c>
      <c r="AC205" s="4">
        <f t="shared" si="216"/>
        <v>7442.5</v>
      </c>
      <c r="AD205" s="4">
        <f t="shared" si="216"/>
        <v>7962.5</v>
      </c>
      <c r="AE205" s="4">
        <f t="shared" si="216"/>
        <v>8482.5</v>
      </c>
      <c r="AF205" s="4">
        <f t="shared" si="216"/>
        <v>9012.5</v>
      </c>
      <c r="AG205" s="4">
        <f t="shared" si="216"/>
        <v>9542.5</v>
      </c>
      <c r="AH205" s="4">
        <f t="shared" si="216"/>
        <v>10072.5</v>
      </c>
      <c r="AI205" s="4">
        <f t="shared" si="216"/>
        <v>10612.5</v>
      </c>
      <c r="AJ205" s="4">
        <f t="shared" si="216"/>
        <v>11152.5</v>
      </c>
      <c r="AK205" s="4">
        <f t="shared" si="216"/>
        <v>11692.5</v>
      </c>
      <c r="AL205" s="4">
        <f t="shared" si="216"/>
        <v>6286.875</v>
      </c>
      <c r="AM205" s="4">
        <f t="shared" si="216"/>
        <v>6785.625</v>
      </c>
      <c r="AN205" s="4">
        <f t="shared" si="216"/>
        <v>7284.375</v>
      </c>
      <c r="AO205" s="4">
        <f t="shared" si="216"/>
        <v>7809.375</v>
      </c>
      <c r="AP205" s="4">
        <f t="shared" si="216"/>
        <v>8334.375</v>
      </c>
      <c r="AQ205" s="4">
        <f t="shared" si="216"/>
        <v>8859.375</v>
      </c>
      <c r="AR205" s="4">
        <f t="shared" si="216"/>
        <v>9393.125</v>
      </c>
      <c r="AS205" s="4">
        <f t="shared" si="216"/>
        <v>9926.875</v>
      </c>
      <c r="AT205" s="4">
        <f t="shared" si="216"/>
        <v>10460.625</v>
      </c>
      <c r="AU205" s="4">
        <f t="shared" si="216"/>
        <v>11003.125</v>
      </c>
      <c r="AV205" s="4">
        <f t="shared" si="216"/>
        <v>11545.625</v>
      </c>
      <c r="AW205" s="4">
        <f t="shared" si="216"/>
        <v>12088.125</v>
      </c>
      <c r="AX205" s="4">
        <f t="shared" si="216"/>
        <v>6583.0868055555557</v>
      </c>
      <c r="AY205" s="4">
        <f t="shared" si="216"/>
        <v>7088.6423611111113</v>
      </c>
      <c r="AZ205" s="4">
        <f t="shared" si="216"/>
        <v>7594.197916666667</v>
      </c>
      <c r="BA205" s="4">
        <f t="shared" si="216"/>
        <v>8123.0868055555557</v>
      </c>
      <c r="BB205" s="4">
        <f t="shared" si="216"/>
        <v>8651.9756944444453</v>
      </c>
      <c r="BC205" s="4">
        <f t="shared" si="216"/>
        <v>9180.8645833333339</v>
      </c>
      <c r="BD205" s="4">
        <f t="shared" si="216"/>
        <v>9717.53125</v>
      </c>
      <c r="BE205" s="4">
        <f t="shared" si="216"/>
        <v>10254.197916666668</v>
      </c>
      <c r="BF205" s="4">
        <f t="shared" si="216"/>
        <v>10790.864583333332</v>
      </c>
      <c r="BG205" s="4">
        <f t="shared" si="216"/>
        <v>11335.309027777777</v>
      </c>
      <c r="BH205" s="4">
        <f t="shared" si="216"/>
        <v>11879.753472222223</v>
      </c>
      <c r="BI205" s="4">
        <f t="shared" si="216"/>
        <v>12424.197916666668</v>
      </c>
    </row>
    <row r="206" spans="1:61" ht="15.75" customHeight="1" x14ac:dyDescent="0.2">
      <c r="A206" s="3" t="s">
        <v>162</v>
      </c>
      <c r="B206" s="4">
        <f t="shared" si="214"/>
        <v>0</v>
      </c>
      <c r="C206" s="4">
        <f t="shared" si="216"/>
        <v>0</v>
      </c>
      <c r="D206" s="4">
        <f t="shared" si="216"/>
        <v>0</v>
      </c>
      <c r="E206" s="4">
        <f t="shared" si="216"/>
        <v>5420</v>
      </c>
      <c r="F206" s="4">
        <f t="shared" si="216"/>
        <v>5630</v>
      </c>
      <c r="G206" s="4">
        <f t="shared" si="216"/>
        <v>5840</v>
      </c>
      <c r="H206" s="4">
        <f t="shared" si="216"/>
        <v>5816.666666666667</v>
      </c>
      <c r="I206" s="4">
        <f t="shared" si="216"/>
        <v>6073.333333333333</v>
      </c>
      <c r="J206" s="4">
        <f t="shared" si="216"/>
        <v>6330</v>
      </c>
      <c r="K206" s="4">
        <f t="shared" si="216"/>
        <v>6680</v>
      </c>
      <c r="L206" s="4">
        <f t="shared" si="216"/>
        <v>7030</v>
      </c>
      <c r="M206" s="4">
        <f t="shared" si="216"/>
        <v>7380</v>
      </c>
      <c r="N206" s="4">
        <f t="shared" si="216"/>
        <v>5530</v>
      </c>
      <c r="O206" s="4">
        <f t="shared" si="216"/>
        <v>5810</v>
      </c>
      <c r="P206" s="4">
        <f t="shared" ref="C206:BI210" si="217">P26+P86+P146</f>
        <v>6090</v>
      </c>
      <c r="Q206" s="4">
        <f t="shared" si="217"/>
        <v>6475</v>
      </c>
      <c r="R206" s="4">
        <f t="shared" si="217"/>
        <v>6860</v>
      </c>
      <c r="S206" s="4">
        <f t="shared" si="217"/>
        <v>7245</v>
      </c>
      <c r="T206" s="4">
        <f t="shared" si="217"/>
        <v>7688.3333333333339</v>
      </c>
      <c r="U206" s="4">
        <f t="shared" si="217"/>
        <v>8131.6666666666661</v>
      </c>
      <c r="V206" s="4">
        <f t="shared" si="217"/>
        <v>8575</v>
      </c>
      <c r="W206" s="4">
        <f t="shared" si="217"/>
        <v>9065</v>
      </c>
      <c r="X206" s="4">
        <f t="shared" si="217"/>
        <v>9555</v>
      </c>
      <c r="Y206" s="4">
        <f t="shared" si="217"/>
        <v>10045</v>
      </c>
      <c r="Z206" s="4">
        <f t="shared" si="217"/>
        <v>5982.5</v>
      </c>
      <c r="AA206" s="4">
        <f t="shared" si="217"/>
        <v>6452.5</v>
      </c>
      <c r="AB206" s="4">
        <f t="shared" si="217"/>
        <v>6922.5</v>
      </c>
      <c r="AC206" s="4">
        <f t="shared" si="217"/>
        <v>7442.5</v>
      </c>
      <c r="AD206" s="4">
        <f t="shared" si="217"/>
        <v>7962.5</v>
      </c>
      <c r="AE206" s="4">
        <f t="shared" si="217"/>
        <v>8482.5</v>
      </c>
      <c r="AF206" s="4">
        <f t="shared" si="217"/>
        <v>9012.5</v>
      </c>
      <c r="AG206" s="4">
        <f t="shared" si="217"/>
        <v>9542.5</v>
      </c>
      <c r="AH206" s="4">
        <f t="shared" si="217"/>
        <v>10072.5</v>
      </c>
      <c r="AI206" s="4">
        <f t="shared" si="217"/>
        <v>10612.5</v>
      </c>
      <c r="AJ206" s="4">
        <f t="shared" si="217"/>
        <v>11152.5</v>
      </c>
      <c r="AK206" s="4">
        <f t="shared" si="217"/>
        <v>11692.5</v>
      </c>
      <c r="AL206" s="4">
        <f t="shared" si="217"/>
        <v>6286.875</v>
      </c>
      <c r="AM206" s="4">
        <f t="shared" si="217"/>
        <v>6785.625</v>
      </c>
      <c r="AN206" s="4">
        <f t="shared" si="217"/>
        <v>7284.375</v>
      </c>
      <c r="AO206" s="4">
        <f t="shared" si="217"/>
        <v>7809.375</v>
      </c>
      <c r="AP206" s="4">
        <f t="shared" si="217"/>
        <v>8334.375</v>
      </c>
      <c r="AQ206" s="4">
        <f t="shared" si="217"/>
        <v>8859.375</v>
      </c>
      <c r="AR206" s="4">
        <f t="shared" si="217"/>
        <v>9393.125</v>
      </c>
      <c r="AS206" s="4">
        <f t="shared" si="217"/>
        <v>9926.875</v>
      </c>
      <c r="AT206" s="4">
        <f t="shared" si="217"/>
        <v>10460.625</v>
      </c>
      <c r="AU206" s="4">
        <f t="shared" si="217"/>
        <v>11003.125</v>
      </c>
      <c r="AV206" s="4">
        <f t="shared" si="217"/>
        <v>11545.625</v>
      </c>
      <c r="AW206" s="4">
        <f t="shared" si="217"/>
        <v>12088.125</v>
      </c>
      <c r="AX206" s="4">
        <f t="shared" si="217"/>
        <v>6583.0868055555557</v>
      </c>
      <c r="AY206" s="4">
        <f t="shared" si="217"/>
        <v>7088.6423611111113</v>
      </c>
      <c r="AZ206" s="4">
        <f t="shared" si="217"/>
        <v>7594.197916666667</v>
      </c>
      <c r="BA206" s="4">
        <f t="shared" si="217"/>
        <v>8123.0868055555557</v>
      </c>
      <c r="BB206" s="4">
        <f t="shared" si="217"/>
        <v>8651.9756944444453</v>
      </c>
      <c r="BC206" s="4">
        <f t="shared" si="217"/>
        <v>9180.8645833333339</v>
      </c>
      <c r="BD206" s="4">
        <f t="shared" si="217"/>
        <v>9717.53125</v>
      </c>
      <c r="BE206" s="4">
        <f t="shared" si="217"/>
        <v>10254.197916666668</v>
      </c>
      <c r="BF206" s="4">
        <f t="shared" si="217"/>
        <v>10790.864583333332</v>
      </c>
      <c r="BG206" s="4">
        <f t="shared" si="217"/>
        <v>11335.309027777777</v>
      </c>
      <c r="BH206" s="4">
        <f t="shared" si="217"/>
        <v>11879.753472222223</v>
      </c>
      <c r="BI206" s="4">
        <f t="shared" si="217"/>
        <v>12424.197916666668</v>
      </c>
    </row>
    <row r="207" spans="1:61" ht="15.75" customHeight="1" x14ac:dyDescent="0.2">
      <c r="A207" s="3" t="s">
        <v>162</v>
      </c>
      <c r="B207" s="4">
        <f t="shared" si="214"/>
        <v>0</v>
      </c>
      <c r="C207" s="4">
        <f t="shared" si="217"/>
        <v>0</v>
      </c>
      <c r="D207" s="4">
        <f t="shared" si="217"/>
        <v>0</v>
      </c>
      <c r="E207" s="4">
        <f t="shared" si="217"/>
        <v>0</v>
      </c>
      <c r="F207" s="4">
        <f t="shared" si="217"/>
        <v>0</v>
      </c>
      <c r="G207" s="4">
        <f t="shared" si="217"/>
        <v>0</v>
      </c>
      <c r="H207" s="4">
        <f t="shared" si="217"/>
        <v>5816.666666666667</v>
      </c>
      <c r="I207" s="4">
        <f t="shared" si="217"/>
        <v>6073.333333333333</v>
      </c>
      <c r="J207" s="4">
        <f t="shared" si="217"/>
        <v>6330</v>
      </c>
      <c r="K207" s="4">
        <f t="shared" si="217"/>
        <v>6680</v>
      </c>
      <c r="L207" s="4">
        <f t="shared" si="217"/>
        <v>7030</v>
      </c>
      <c r="M207" s="4">
        <f t="shared" si="217"/>
        <v>7380</v>
      </c>
      <c r="N207" s="4">
        <f t="shared" si="217"/>
        <v>5530</v>
      </c>
      <c r="O207" s="4">
        <f t="shared" si="217"/>
        <v>5810</v>
      </c>
      <c r="P207" s="4">
        <f t="shared" si="217"/>
        <v>6090</v>
      </c>
      <c r="Q207" s="4">
        <f t="shared" si="217"/>
        <v>6475</v>
      </c>
      <c r="R207" s="4">
        <f t="shared" si="217"/>
        <v>6860</v>
      </c>
      <c r="S207" s="4">
        <f t="shared" si="217"/>
        <v>7245</v>
      </c>
      <c r="T207" s="4">
        <f t="shared" si="217"/>
        <v>7688.3333333333339</v>
      </c>
      <c r="U207" s="4">
        <f t="shared" si="217"/>
        <v>8131.6666666666661</v>
      </c>
      <c r="V207" s="4">
        <f t="shared" si="217"/>
        <v>8575</v>
      </c>
      <c r="W207" s="4">
        <f t="shared" si="217"/>
        <v>9065</v>
      </c>
      <c r="X207" s="4">
        <f t="shared" si="217"/>
        <v>9555</v>
      </c>
      <c r="Y207" s="4">
        <f t="shared" si="217"/>
        <v>10045</v>
      </c>
      <c r="Z207" s="4">
        <f t="shared" si="217"/>
        <v>5982.5</v>
      </c>
      <c r="AA207" s="4">
        <f t="shared" si="217"/>
        <v>6452.5</v>
      </c>
      <c r="AB207" s="4">
        <f t="shared" si="217"/>
        <v>6922.5</v>
      </c>
      <c r="AC207" s="4">
        <f t="shared" si="217"/>
        <v>7442.5</v>
      </c>
      <c r="AD207" s="4">
        <f t="shared" si="217"/>
        <v>7962.5</v>
      </c>
      <c r="AE207" s="4">
        <f t="shared" si="217"/>
        <v>8482.5</v>
      </c>
      <c r="AF207" s="4">
        <f t="shared" si="217"/>
        <v>9012.5</v>
      </c>
      <c r="AG207" s="4">
        <f t="shared" si="217"/>
        <v>9542.5</v>
      </c>
      <c r="AH207" s="4">
        <f t="shared" si="217"/>
        <v>10072.5</v>
      </c>
      <c r="AI207" s="4">
        <f t="shared" si="217"/>
        <v>10612.5</v>
      </c>
      <c r="AJ207" s="4">
        <f t="shared" si="217"/>
        <v>11152.5</v>
      </c>
      <c r="AK207" s="4">
        <f t="shared" si="217"/>
        <v>11692.5</v>
      </c>
      <c r="AL207" s="4">
        <f t="shared" si="217"/>
        <v>6286.875</v>
      </c>
      <c r="AM207" s="4">
        <f t="shared" si="217"/>
        <v>6785.625</v>
      </c>
      <c r="AN207" s="4">
        <f t="shared" si="217"/>
        <v>7284.375</v>
      </c>
      <c r="AO207" s="4">
        <f t="shared" si="217"/>
        <v>7809.375</v>
      </c>
      <c r="AP207" s="4">
        <f t="shared" si="217"/>
        <v>8334.375</v>
      </c>
      <c r="AQ207" s="4">
        <f t="shared" si="217"/>
        <v>8859.375</v>
      </c>
      <c r="AR207" s="4">
        <f t="shared" si="217"/>
        <v>9393.125</v>
      </c>
      <c r="AS207" s="4">
        <f t="shared" si="217"/>
        <v>9926.875</v>
      </c>
      <c r="AT207" s="4">
        <f t="shared" si="217"/>
        <v>10460.625</v>
      </c>
      <c r="AU207" s="4">
        <f t="shared" si="217"/>
        <v>11003.125</v>
      </c>
      <c r="AV207" s="4">
        <f t="shared" si="217"/>
        <v>11545.625</v>
      </c>
      <c r="AW207" s="4">
        <f t="shared" si="217"/>
        <v>12088.125</v>
      </c>
      <c r="AX207" s="4">
        <f t="shared" si="217"/>
        <v>6583.0868055555557</v>
      </c>
      <c r="AY207" s="4">
        <f t="shared" si="217"/>
        <v>7088.6423611111113</v>
      </c>
      <c r="AZ207" s="4">
        <f t="shared" si="217"/>
        <v>7594.197916666667</v>
      </c>
      <c r="BA207" s="4">
        <f t="shared" si="217"/>
        <v>8123.0868055555557</v>
      </c>
      <c r="BB207" s="4">
        <f t="shared" si="217"/>
        <v>8651.9756944444453</v>
      </c>
      <c r="BC207" s="4">
        <f t="shared" si="217"/>
        <v>9180.8645833333339</v>
      </c>
      <c r="BD207" s="4">
        <f t="shared" si="217"/>
        <v>9717.53125</v>
      </c>
      <c r="BE207" s="4">
        <f t="shared" si="217"/>
        <v>10254.197916666668</v>
      </c>
      <c r="BF207" s="4">
        <f t="shared" si="217"/>
        <v>10790.864583333332</v>
      </c>
      <c r="BG207" s="4">
        <f t="shared" si="217"/>
        <v>11335.309027777777</v>
      </c>
      <c r="BH207" s="4">
        <f t="shared" si="217"/>
        <v>11879.753472222223</v>
      </c>
      <c r="BI207" s="4">
        <f t="shared" si="217"/>
        <v>12424.197916666668</v>
      </c>
    </row>
    <row r="208" spans="1:61" ht="15.75" customHeight="1" x14ac:dyDescent="0.2">
      <c r="A208" s="3" t="s">
        <v>162</v>
      </c>
      <c r="B208" s="4">
        <f t="shared" si="214"/>
        <v>0</v>
      </c>
      <c r="C208" s="4">
        <f t="shared" si="217"/>
        <v>0</v>
      </c>
      <c r="D208" s="4">
        <f t="shared" si="217"/>
        <v>0</v>
      </c>
      <c r="E208" s="4">
        <f t="shared" si="217"/>
        <v>0</v>
      </c>
      <c r="F208" s="4">
        <f t="shared" si="217"/>
        <v>0</v>
      </c>
      <c r="G208" s="4">
        <f t="shared" si="217"/>
        <v>0</v>
      </c>
      <c r="H208" s="4">
        <f t="shared" si="217"/>
        <v>0</v>
      </c>
      <c r="I208" s="4">
        <f t="shared" si="217"/>
        <v>0</v>
      </c>
      <c r="J208" s="4">
        <f t="shared" si="217"/>
        <v>0</v>
      </c>
      <c r="K208" s="4">
        <f t="shared" si="217"/>
        <v>0</v>
      </c>
      <c r="L208" s="4">
        <f t="shared" si="217"/>
        <v>0</v>
      </c>
      <c r="M208" s="4">
        <f t="shared" si="217"/>
        <v>0</v>
      </c>
      <c r="N208" s="4">
        <f t="shared" si="217"/>
        <v>5280</v>
      </c>
      <c r="O208" s="4">
        <f t="shared" si="217"/>
        <v>5560</v>
      </c>
      <c r="P208" s="4">
        <f t="shared" si="217"/>
        <v>5840</v>
      </c>
      <c r="Q208" s="4">
        <f t="shared" si="217"/>
        <v>6225</v>
      </c>
      <c r="R208" s="4">
        <f t="shared" si="217"/>
        <v>6610</v>
      </c>
      <c r="S208" s="4">
        <f t="shared" si="217"/>
        <v>6995</v>
      </c>
      <c r="T208" s="4">
        <f t="shared" si="217"/>
        <v>7438.3333333333339</v>
      </c>
      <c r="U208" s="4">
        <f t="shared" si="217"/>
        <v>7881.6666666666661</v>
      </c>
      <c r="V208" s="4">
        <f t="shared" si="217"/>
        <v>8325</v>
      </c>
      <c r="W208" s="4">
        <f t="shared" si="217"/>
        <v>8815</v>
      </c>
      <c r="X208" s="4">
        <f t="shared" si="217"/>
        <v>9305</v>
      </c>
      <c r="Y208" s="4">
        <f t="shared" si="217"/>
        <v>9795</v>
      </c>
      <c r="Z208" s="4">
        <f t="shared" si="217"/>
        <v>5720</v>
      </c>
      <c r="AA208" s="4">
        <f t="shared" si="217"/>
        <v>6190</v>
      </c>
      <c r="AB208" s="4">
        <f t="shared" si="217"/>
        <v>6660</v>
      </c>
      <c r="AC208" s="4">
        <f t="shared" si="217"/>
        <v>7180</v>
      </c>
      <c r="AD208" s="4">
        <f t="shared" si="217"/>
        <v>7700</v>
      </c>
      <c r="AE208" s="4">
        <f t="shared" si="217"/>
        <v>8220</v>
      </c>
      <c r="AF208" s="4">
        <f t="shared" si="217"/>
        <v>8750</v>
      </c>
      <c r="AG208" s="4">
        <f t="shared" si="217"/>
        <v>9280</v>
      </c>
      <c r="AH208" s="4">
        <f t="shared" si="217"/>
        <v>9810</v>
      </c>
      <c r="AI208" s="4">
        <f t="shared" si="217"/>
        <v>10350</v>
      </c>
      <c r="AJ208" s="4">
        <f t="shared" si="217"/>
        <v>10890</v>
      </c>
      <c r="AK208" s="4">
        <f t="shared" si="217"/>
        <v>11430</v>
      </c>
      <c r="AL208" s="4">
        <f t="shared" si="217"/>
        <v>6011.25</v>
      </c>
      <c r="AM208" s="4">
        <f t="shared" si="217"/>
        <v>6510</v>
      </c>
      <c r="AN208" s="4">
        <f t="shared" si="217"/>
        <v>7008.75</v>
      </c>
      <c r="AO208" s="4">
        <f t="shared" si="217"/>
        <v>7533.75</v>
      </c>
      <c r="AP208" s="4">
        <f t="shared" si="217"/>
        <v>8058.75</v>
      </c>
      <c r="AQ208" s="4">
        <f t="shared" si="217"/>
        <v>8583.75</v>
      </c>
      <c r="AR208" s="4">
        <f t="shared" si="217"/>
        <v>9117.5</v>
      </c>
      <c r="AS208" s="4">
        <f t="shared" si="217"/>
        <v>9651.25</v>
      </c>
      <c r="AT208" s="4">
        <f t="shared" si="217"/>
        <v>10185</v>
      </c>
      <c r="AU208" s="4">
        <f t="shared" si="217"/>
        <v>10727.5</v>
      </c>
      <c r="AV208" s="4">
        <f t="shared" si="217"/>
        <v>11270</v>
      </c>
      <c r="AW208" s="4">
        <f t="shared" si="217"/>
        <v>11812.5</v>
      </c>
      <c r="AX208" s="4">
        <f t="shared" si="217"/>
        <v>6293.6805555555557</v>
      </c>
      <c r="AY208" s="4">
        <f t="shared" si="217"/>
        <v>6799.2361111111113</v>
      </c>
      <c r="AZ208" s="4">
        <f t="shared" si="217"/>
        <v>7304.791666666667</v>
      </c>
      <c r="BA208" s="4">
        <f t="shared" si="217"/>
        <v>7833.6805555555557</v>
      </c>
      <c r="BB208" s="4">
        <f t="shared" si="217"/>
        <v>8362.5694444444453</v>
      </c>
      <c r="BC208" s="4">
        <f t="shared" si="217"/>
        <v>8891.4583333333339</v>
      </c>
      <c r="BD208" s="4">
        <f t="shared" si="217"/>
        <v>9428.125</v>
      </c>
      <c r="BE208" s="4">
        <f t="shared" si="217"/>
        <v>9964.7916666666679</v>
      </c>
      <c r="BF208" s="4">
        <f t="shared" si="217"/>
        <v>10501.458333333332</v>
      </c>
      <c r="BG208" s="4">
        <f t="shared" si="217"/>
        <v>11045.902777777777</v>
      </c>
      <c r="BH208" s="4">
        <f t="shared" si="217"/>
        <v>11590.347222222223</v>
      </c>
      <c r="BI208" s="4">
        <f t="shared" si="217"/>
        <v>12134.791666666668</v>
      </c>
    </row>
    <row r="209" spans="1:61" ht="15.75" customHeight="1" x14ac:dyDescent="0.2">
      <c r="A209" s="3" t="s">
        <v>162</v>
      </c>
      <c r="B209" s="4">
        <f t="shared" si="214"/>
        <v>0</v>
      </c>
      <c r="C209" s="4">
        <f t="shared" si="217"/>
        <v>0</v>
      </c>
      <c r="D209" s="4">
        <f t="shared" si="217"/>
        <v>0</v>
      </c>
      <c r="E209" s="4">
        <f t="shared" si="217"/>
        <v>0</v>
      </c>
      <c r="F209" s="4">
        <f t="shared" si="217"/>
        <v>0</v>
      </c>
      <c r="G209" s="4">
        <f t="shared" si="217"/>
        <v>0</v>
      </c>
      <c r="H209" s="4">
        <f t="shared" si="217"/>
        <v>0</v>
      </c>
      <c r="I209" s="4">
        <f t="shared" si="217"/>
        <v>0</v>
      </c>
      <c r="J209" s="4">
        <f t="shared" si="217"/>
        <v>0</v>
      </c>
      <c r="K209" s="4">
        <f t="shared" si="217"/>
        <v>0</v>
      </c>
      <c r="L209" s="4">
        <f t="shared" si="217"/>
        <v>0</v>
      </c>
      <c r="M209" s="4">
        <f t="shared" si="217"/>
        <v>0</v>
      </c>
      <c r="N209" s="4">
        <f t="shared" si="217"/>
        <v>5280</v>
      </c>
      <c r="O209" s="4">
        <f t="shared" si="217"/>
        <v>5560</v>
      </c>
      <c r="P209" s="4">
        <f t="shared" si="217"/>
        <v>5840</v>
      </c>
      <c r="Q209" s="4">
        <f t="shared" si="217"/>
        <v>6225</v>
      </c>
      <c r="R209" s="4">
        <f t="shared" si="217"/>
        <v>6610</v>
      </c>
      <c r="S209" s="4">
        <f t="shared" si="217"/>
        <v>6995</v>
      </c>
      <c r="T209" s="4">
        <f t="shared" si="217"/>
        <v>7438.3333333333339</v>
      </c>
      <c r="U209" s="4">
        <f t="shared" si="217"/>
        <v>7881.6666666666661</v>
      </c>
      <c r="V209" s="4">
        <f t="shared" si="217"/>
        <v>8325</v>
      </c>
      <c r="W209" s="4">
        <f t="shared" si="217"/>
        <v>8815</v>
      </c>
      <c r="X209" s="4">
        <f t="shared" si="217"/>
        <v>9305</v>
      </c>
      <c r="Y209" s="4">
        <f t="shared" si="217"/>
        <v>9795</v>
      </c>
      <c r="Z209" s="4">
        <f t="shared" si="217"/>
        <v>5720</v>
      </c>
      <c r="AA209" s="4">
        <f t="shared" si="217"/>
        <v>6190</v>
      </c>
      <c r="AB209" s="4">
        <f t="shared" si="217"/>
        <v>6660</v>
      </c>
      <c r="AC209" s="4">
        <f t="shared" si="217"/>
        <v>7180</v>
      </c>
      <c r="AD209" s="4">
        <f t="shared" si="217"/>
        <v>7700</v>
      </c>
      <c r="AE209" s="4">
        <f t="shared" si="217"/>
        <v>8220</v>
      </c>
      <c r="AF209" s="4">
        <f t="shared" si="217"/>
        <v>8750</v>
      </c>
      <c r="AG209" s="4">
        <f t="shared" si="217"/>
        <v>9280</v>
      </c>
      <c r="AH209" s="4">
        <f t="shared" si="217"/>
        <v>9810</v>
      </c>
      <c r="AI209" s="4">
        <f t="shared" si="217"/>
        <v>10350</v>
      </c>
      <c r="AJ209" s="4">
        <f t="shared" si="217"/>
        <v>10890</v>
      </c>
      <c r="AK209" s="4">
        <f t="shared" si="217"/>
        <v>11430</v>
      </c>
      <c r="AL209" s="4">
        <f t="shared" si="217"/>
        <v>6011.25</v>
      </c>
      <c r="AM209" s="4">
        <f t="shared" si="217"/>
        <v>6510</v>
      </c>
      <c r="AN209" s="4">
        <f t="shared" si="217"/>
        <v>7008.75</v>
      </c>
      <c r="AO209" s="4">
        <f t="shared" si="217"/>
        <v>7533.75</v>
      </c>
      <c r="AP209" s="4">
        <f t="shared" si="217"/>
        <v>8058.75</v>
      </c>
      <c r="AQ209" s="4">
        <f t="shared" si="217"/>
        <v>8583.75</v>
      </c>
      <c r="AR209" s="4">
        <f t="shared" si="217"/>
        <v>9117.5</v>
      </c>
      <c r="AS209" s="4">
        <f t="shared" si="217"/>
        <v>9651.25</v>
      </c>
      <c r="AT209" s="4">
        <f t="shared" si="217"/>
        <v>10185</v>
      </c>
      <c r="AU209" s="4">
        <f t="shared" si="217"/>
        <v>10727.5</v>
      </c>
      <c r="AV209" s="4">
        <f t="shared" si="217"/>
        <v>11270</v>
      </c>
      <c r="AW209" s="4">
        <f t="shared" si="217"/>
        <v>11812.5</v>
      </c>
      <c r="AX209" s="4">
        <f t="shared" si="217"/>
        <v>6293.6805555555557</v>
      </c>
      <c r="AY209" s="4">
        <f t="shared" si="217"/>
        <v>6799.2361111111113</v>
      </c>
      <c r="AZ209" s="4">
        <f t="shared" si="217"/>
        <v>7304.791666666667</v>
      </c>
      <c r="BA209" s="4">
        <f t="shared" si="217"/>
        <v>7833.6805555555557</v>
      </c>
      <c r="BB209" s="4">
        <f t="shared" si="217"/>
        <v>8362.5694444444453</v>
      </c>
      <c r="BC209" s="4">
        <f t="shared" si="217"/>
        <v>8891.4583333333339</v>
      </c>
      <c r="BD209" s="4">
        <f t="shared" si="217"/>
        <v>9428.125</v>
      </c>
      <c r="BE209" s="4">
        <f t="shared" si="217"/>
        <v>9964.7916666666679</v>
      </c>
      <c r="BF209" s="4">
        <f t="shared" si="217"/>
        <v>10501.458333333332</v>
      </c>
      <c r="BG209" s="4">
        <f t="shared" si="217"/>
        <v>11045.902777777777</v>
      </c>
      <c r="BH209" s="4">
        <f t="shared" si="217"/>
        <v>11590.347222222223</v>
      </c>
      <c r="BI209" s="4">
        <f t="shared" si="217"/>
        <v>12134.791666666668</v>
      </c>
    </row>
    <row r="210" spans="1:61" ht="15.75" customHeight="1" x14ac:dyDescent="0.2">
      <c r="A210" s="3" t="s">
        <v>162</v>
      </c>
      <c r="B210" s="4">
        <f t="shared" si="214"/>
        <v>0</v>
      </c>
      <c r="C210" s="4">
        <f t="shared" si="217"/>
        <v>0</v>
      </c>
      <c r="D210" s="4">
        <f t="shared" si="217"/>
        <v>0</v>
      </c>
      <c r="E210" s="4">
        <f t="shared" si="217"/>
        <v>0</v>
      </c>
      <c r="F210" s="4">
        <f t="shared" si="217"/>
        <v>0</v>
      </c>
      <c r="G210" s="4">
        <f t="shared" si="217"/>
        <v>0</v>
      </c>
      <c r="H210" s="4">
        <f t="shared" si="217"/>
        <v>0</v>
      </c>
      <c r="I210" s="4">
        <f t="shared" si="217"/>
        <v>0</v>
      </c>
      <c r="J210" s="4">
        <f t="shared" si="217"/>
        <v>0</v>
      </c>
      <c r="K210" s="4">
        <f t="shared" si="217"/>
        <v>0</v>
      </c>
      <c r="L210" s="4">
        <f t="shared" si="217"/>
        <v>0</v>
      </c>
      <c r="M210" s="4">
        <f t="shared" si="217"/>
        <v>0</v>
      </c>
      <c r="N210" s="4">
        <f t="shared" si="217"/>
        <v>5280</v>
      </c>
      <c r="O210" s="4">
        <f t="shared" si="217"/>
        <v>5560</v>
      </c>
      <c r="P210" s="4">
        <f t="shared" si="217"/>
        <v>5840</v>
      </c>
      <c r="Q210" s="4">
        <f t="shared" si="217"/>
        <v>6225</v>
      </c>
      <c r="R210" s="4">
        <f t="shared" si="217"/>
        <v>6610</v>
      </c>
      <c r="S210" s="4">
        <f t="shared" si="217"/>
        <v>6995</v>
      </c>
      <c r="T210" s="4">
        <f t="shared" si="217"/>
        <v>7438.3333333333339</v>
      </c>
      <c r="U210" s="4">
        <f t="shared" si="217"/>
        <v>7881.6666666666661</v>
      </c>
      <c r="V210" s="4">
        <f t="shared" si="217"/>
        <v>8325</v>
      </c>
      <c r="W210" s="4">
        <f t="shared" si="217"/>
        <v>8815</v>
      </c>
      <c r="X210" s="4">
        <f t="shared" si="217"/>
        <v>9305</v>
      </c>
      <c r="Y210" s="4">
        <f t="shared" si="217"/>
        <v>9795</v>
      </c>
      <c r="Z210" s="4">
        <f t="shared" si="217"/>
        <v>5720</v>
      </c>
      <c r="AA210" s="4">
        <f t="shared" si="217"/>
        <v>6190</v>
      </c>
      <c r="AB210" s="4">
        <f t="shared" si="217"/>
        <v>6660</v>
      </c>
      <c r="AC210" s="4">
        <f t="shared" si="217"/>
        <v>7180</v>
      </c>
      <c r="AD210" s="4">
        <f t="shared" si="217"/>
        <v>7700</v>
      </c>
      <c r="AE210" s="4">
        <f t="shared" si="217"/>
        <v>8220</v>
      </c>
      <c r="AF210" s="4">
        <f t="shared" si="217"/>
        <v>8750</v>
      </c>
      <c r="AG210" s="4">
        <f t="shared" si="217"/>
        <v>9280</v>
      </c>
      <c r="AH210" s="4">
        <f t="shared" si="217"/>
        <v>9810</v>
      </c>
      <c r="AI210" s="4">
        <f t="shared" ref="C210:BI214" si="218">AI30+AI90+AI150</f>
        <v>10350</v>
      </c>
      <c r="AJ210" s="4">
        <f t="shared" si="218"/>
        <v>10890</v>
      </c>
      <c r="AK210" s="4">
        <f t="shared" si="218"/>
        <v>11430</v>
      </c>
      <c r="AL210" s="4">
        <f t="shared" si="218"/>
        <v>6011.25</v>
      </c>
      <c r="AM210" s="4">
        <f t="shared" si="218"/>
        <v>6510</v>
      </c>
      <c r="AN210" s="4">
        <f t="shared" si="218"/>
        <v>7008.75</v>
      </c>
      <c r="AO210" s="4">
        <f t="shared" si="218"/>
        <v>7533.75</v>
      </c>
      <c r="AP210" s="4">
        <f t="shared" si="218"/>
        <v>8058.75</v>
      </c>
      <c r="AQ210" s="4">
        <f t="shared" si="218"/>
        <v>8583.75</v>
      </c>
      <c r="AR210" s="4">
        <f t="shared" si="218"/>
        <v>9117.5</v>
      </c>
      <c r="AS210" s="4">
        <f t="shared" si="218"/>
        <v>9651.25</v>
      </c>
      <c r="AT210" s="4">
        <f t="shared" si="218"/>
        <v>10185</v>
      </c>
      <c r="AU210" s="4">
        <f t="shared" si="218"/>
        <v>10727.5</v>
      </c>
      <c r="AV210" s="4">
        <f t="shared" si="218"/>
        <v>11270</v>
      </c>
      <c r="AW210" s="4">
        <f t="shared" si="218"/>
        <v>11812.5</v>
      </c>
      <c r="AX210" s="4">
        <f t="shared" si="218"/>
        <v>6293.6805555555557</v>
      </c>
      <c r="AY210" s="4">
        <f t="shared" si="218"/>
        <v>6799.2361111111113</v>
      </c>
      <c r="AZ210" s="4">
        <f t="shared" si="218"/>
        <v>7304.791666666667</v>
      </c>
      <c r="BA210" s="4">
        <f t="shared" si="218"/>
        <v>7833.6805555555557</v>
      </c>
      <c r="BB210" s="4">
        <f t="shared" si="218"/>
        <v>8362.5694444444453</v>
      </c>
      <c r="BC210" s="4">
        <f t="shared" si="218"/>
        <v>8891.4583333333339</v>
      </c>
      <c r="BD210" s="4">
        <f t="shared" si="218"/>
        <v>9428.125</v>
      </c>
      <c r="BE210" s="4">
        <f t="shared" si="218"/>
        <v>9964.7916666666679</v>
      </c>
      <c r="BF210" s="4">
        <f t="shared" si="218"/>
        <v>10501.458333333332</v>
      </c>
      <c r="BG210" s="4">
        <f t="shared" si="218"/>
        <v>11045.902777777777</v>
      </c>
      <c r="BH210" s="4">
        <f t="shared" si="218"/>
        <v>11590.347222222223</v>
      </c>
      <c r="BI210" s="4">
        <f t="shared" si="218"/>
        <v>12134.791666666668</v>
      </c>
    </row>
    <row r="211" spans="1:61" ht="15.75" customHeight="1" x14ac:dyDescent="0.2">
      <c r="A211" s="3" t="s">
        <v>162</v>
      </c>
      <c r="B211" s="4">
        <f t="shared" si="214"/>
        <v>0</v>
      </c>
      <c r="C211" s="4">
        <f t="shared" si="218"/>
        <v>0</v>
      </c>
      <c r="D211" s="4">
        <f t="shared" si="218"/>
        <v>0</v>
      </c>
      <c r="E211" s="4">
        <f t="shared" si="218"/>
        <v>0</v>
      </c>
      <c r="F211" s="4">
        <f t="shared" si="218"/>
        <v>0</v>
      </c>
      <c r="G211" s="4">
        <f t="shared" si="218"/>
        <v>0</v>
      </c>
      <c r="H211" s="4">
        <f t="shared" si="218"/>
        <v>0</v>
      </c>
      <c r="I211" s="4">
        <f t="shared" si="218"/>
        <v>0</v>
      </c>
      <c r="J211" s="4">
        <f t="shared" si="218"/>
        <v>0</v>
      </c>
      <c r="K211" s="4">
        <f t="shared" si="218"/>
        <v>0</v>
      </c>
      <c r="L211" s="4">
        <f t="shared" si="218"/>
        <v>0</v>
      </c>
      <c r="M211" s="4">
        <f t="shared" si="218"/>
        <v>0</v>
      </c>
      <c r="N211" s="4">
        <f t="shared" si="218"/>
        <v>0</v>
      </c>
      <c r="O211" s="4">
        <f t="shared" si="218"/>
        <v>0</v>
      </c>
      <c r="P211" s="4">
        <f t="shared" si="218"/>
        <v>0</v>
      </c>
      <c r="Q211" s="4">
        <f t="shared" si="218"/>
        <v>0</v>
      </c>
      <c r="R211" s="4">
        <f t="shared" si="218"/>
        <v>0</v>
      </c>
      <c r="S211" s="4">
        <f t="shared" si="218"/>
        <v>0</v>
      </c>
      <c r="T211" s="4">
        <f t="shared" si="218"/>
        <v>0</v>
      </c>
      <c r="U211" s="4">
        <f t="shared" si="218"/>
        <v>0</v>
      </c>
      <c r="V211" s="4">
        <f t="shared" si="218"/>
        <v>0</v>
      </c>
      <c r="W211" s="4">
        <f t="shared" si="218"/>
        <v>0</v>
      </c>
      <c r="X211" s="4">
        <f t="shared" si="218"/>
        <v>0</v>
      </c>
      <c r="Y211" s="4">
        <f t="shared" si="218"/>
        <v>0</v>
      </c>
      <c r="Z211" s="4">
        <f t="shared" si="218"/>
        <v>5470</v>
      </c>
      <c r="AA211" s="4">
        <f t="shared" si="218"/>
        <v>5940</v>
      </c>
      <c r="AB211" s="4">
        <f t="shared" si="218"/>
        <v>6410</v>
      </c>
      <c r="AC211" s="4">
        <f t="shared" si="218"/>
        <v>6930</v>
      </c>
      <c r="AD211" s="4">
        <f t="shared" si="218"/>
        <v>7450</v>
      </c>
      <c r="AE211" s="4">
        <f t="shared" si="218"/>
        <v>7970</v>
      </c>
      <c r="AF211" s="4">
        <f t="shared" si="218"/>
        <v>8500</v>
      </c>
      <c r="AG211" s="4">
        <f t="shared" si="218"/>
        <v>9030</v>
      </c>
      <c r="AH211" s="4">
        <f t="shared" si="218"/>
        <v>9560</v>
      </c>
      <c r="AI211" s="4">
        <f t="shared" si="218"/>
        <v>10100</v>
      </c>
      <c r="AJ211" s="4">
        <f t="shared" si="218"/>
        <v>10640</v>
      </c>
      <c r="AK211" s="4">
        <f t="shared" si="218"/>
        <v>11180</v>
      </c>
      <c r="AL211" s="4">
        <f t="shared" si="218"/>
        <v>5748.75</v>
      </c>
      <c r="AM211" s="4">
        <f t="shared" si="218"/>
        <v>6247.5</v>
      </c>
      <c r="AN211" s="4">
        <f t="shared" si="218"/>
        <v>6746.25</v>
      </c>
      <c r="AO211" s="4">
        <f t="shared" si="218"/>
        <v>7271.25</v>
      </c>
      <c r="AP211" s="4">
        <f t="shared" si="218"/>
        <v>7796.25</v>
      </c>
      <c r="AQ211" s="4">
        <f t="shared" si="218"/>
        <v>8321.25</v>
      </c>
      <c r="AR211" s="4">
        <f t="shared" si="218"/>
        <v>8855</v>
      </c>
      <c r="AS211" s="4">
        <f t="shared" si="218"/>
        <v>9388.75</v>
      </c>
      <c r="AT211" s="4">
        <f t="shared" si="218"/>
        <v>9922.5</v>
      </c>
      <c r="AU211" s="4">
        <f t="shared" si="218"/>
        <v>10465</v>
      </c>
      <c r="AV211" s="4">
        <f t="shared" si="218"/>
        <v>11007.5</v>
      </c>
      <c r="AW211" s="4">
        <f t="shared" si="218"/>
        <v>11550</v>
      </c>
      <c r="AX211" s="4">
        <f t="shared" si="218"/>
        <v>6018.0555555555557</v>
      </c>
      <c r="AY211" s="4">
        <f t="shared" si="218"/>
        <v>6523.6111111111113</v>
      </c>
      <c r="AZ211" s="4">
        <f t="shared" si="218"/>
        <v>7029.166666666667</v>
      </c>
      <c r="BA211" s="4">
        <f t="shared" si="218"/>
        <v>7558.0555555555557</v>
      </c>
      <c r="BB211" s="4">
        <f t="shared" si="218"/>
        <v>8086.9444444444443</v>
      </c>
      <c r="BC211" s="4">
        <f t="shared" si="218"/>
        <v>8615.8333333333339</v>
      </c>
      <c r="BD211" s="4">
        <f t="shared" si="218"/>
        <v>9152.5</v>
      </c>
      <c r="BE211" s="4">
        <f t="shared" si="218"/>
        <v>9689.1666666666679</v>
      </c>
      <c r="BF211" s="4">
        <f t="shared" si="218"/>
        <v>10225.833333333332</v>
      </c>
      <c r="BG211" s="4">
        <f t="shared" si="218"/>
        <v>10770.277777777777</v>
      </c>
      <c r="BH211" s="4">
        <f t="shared" si="218"/>
        <v>11314.722222222223</v>
      </c>
      <c r="BI211" s="4">
        <f t="shared" si="218"/>
        <v>11859.166666666668</v>
      </c>
    </row>
    <row r="212" spans="1:61" ht="15.75" customHeight="1" x14ac:dyDescent="0.2">
      <c r="A212" s="3" t="s">
        <v>162</v>
      </c>
      <c r="B212" s="4">
        <f t="shared" si="214"/>
        <v>0</v>
      </c>
      <c r="C212" s="4">
        <f t="shared" si="218"/>
        <v>0</v>
      </c>
      <c r="D212" s="4">
        <f t="shared" si="218"/>
        <v>0</v>
      </c>
      <c r="E212" s="4">
        <f t="shared" si="218"/>
        <v>0</v>
      </c>
      <c r="F212" s="4">
        <f t="shared" si="218"/>
        <v>0</v>
      </c>
      <c r="G212" s="4">
        <f t="shared" si="218"/>
        <v>0</v>
      </c>
      <c r="H212" s="4">
        <f t="shared" si="218"/>
        <v>0</v>
      </c>
      <c r="I212" s="4">
        <f t="shared" si="218"/>
        <v>0</v>
      </c>
      <c r="J212" s="4">
        <f t="shared" si="218"/>
        <v>0</v>
      </c>
      <c r="K212" s="4">
        <f t="shared" si="218"/>
        <v>0</v>
      </c>
      <c r="L212" s="4">
        <f t="shared" si="218"/>
        <v>0</v>
      </c>
      <c r="M212" s="4">
        <f t="shared" si="218"/>
        <v>0</v>
      </c>
      <c r="N212" s="4">
        <f t="shared" si="218"/>
        <v>0</v>
      </c>
      <c r="O212" s="4">
        <f t="shared" si="218"/>
        <v>0</v>
      </c>
      <c r="P212" s="4">
        <f t="shared" si="218"/>
        <v>0</v>
      </c>
      <c r="Q212" s="4">
        <f t="shared" si="218"/>
        <v>0</v>
      </c>
      <c r="R212" s="4">
        <f t="shared" si="218"/>
        <v>0</v>
      </c>
      <c r="S212" s="4">
        <f t="shared" si="218"/>
        <v>0</v>
      </c>
      <c r="T212" s="4">
        <f t="shared" si="218"/>
        <v>0</v>
      </c>
      <c r="U212" s="4">
        <f t="shared" si="218"/>
        <v>0</v>
      </c>
      <c r="V212" s="4">
        <f t="shared" si="218"/>
        <v>0</v>
      </c>
      <c r="W212" s="4">
        <f t="shared" si="218"/>
        <v>0</v>
      </c>
      <c r="X212" s="4">
        <f t="shared" si="218"/>
        <v>0</v>
      </c>
      <c r="Y212" s="4">
        <f t="shared" si="218"/>
        <v>0</v>
      </c>
      <c r="Z212" s="4">
        <f t="shared" si="218"/>
        <v>0</v>
      </c>
      <c r="AA212" s="4">
        <f t="shared" si="218"/>
        <v>0</v>
      </c>
      <c r="AB212" s="4">
        <f t="shared" si="218"/>
        <v>0</v>
      </c>
      <c r="AC212" s="4">
        <f t="shared" si="218"/>
        <v>0</v>
      </c>
      <c r="AD212" s="4">
        <f t="shared" si="218"/>
        <v>0</v>
      </c>
      <c r="AE212" s="4">
        <f t="shared" si="218"/>
        <v>0</v>
      </c>
      <c r="AF212" s="4">
        <f t="shared" si="218"/>
        <v>0</v>
      </c>
      <c r="AG212" s="4">
        <f t="shared" si="218"/>
        <v>0</v>
      </c>
      <c r="AH212" s="4">
        <f t="shared" si="218"/>
        <v>0</v>
      </c>
      <c r="AI212" s="4">
        <f t="shared" si="218"/>
        <v>0</v>
      </c>
      <c r="AJ212" s="4">
        <f t="shared" si="218"/>
        <v>0</v>
      </c>
      <c r="AK212" s="4">
        <f t="shared" si="218"/>
        <v>0</v>
      </c>
      <c r="AL212" s="4">
        <f t="shared" si="218"/>
        <v>5498.75</v>
      </c>
      <c r="AM212" s="4">
        <f t="shared" si="218"/>
        <v>5997.5</v>
      </c>
      <c r="AN212" s="4">
        <f t="shared" si="218"/>
        <v>6496.25</v>
      </c>
      <c r="AO212" s="4">
        <f t="shared" si="218"/>
        <v>7021.25</v>
      </c>
      <c r="AP212" s="4">
        <f t="shared" si="218"/>
        <v>7546.25</v>
      </c>
      <c r="AQ212" s="4">
        <f t="shared" si="218"/>
        <v>8071.25</v>
      </c>
      <c r="AR212" s="4">
        <f t="shared" si="218"/>
        <v>8605</v>
      </c>
      <c r="AS212" s="4">
        <f t="shared" si="218"/>
        <v>9138.75</v>
      </c>
      <c r="AT212" s="4">
        <f t="shared" si="218"/>
        <v>9672.5</v>
      </c>
      <c r="AU212" s="4">
        <f t="shared" si="218"/>
        <v>10215</v>
      </c>
      <c r="AV212" s="4">
        <f t="shared" si="218"/>
        <v>10757.5</v>
      </c>
      <c r="AW212" s="4">
        <f t="shared" si="218"/>
        <v>11300</v>
      </c>
      <c r="AX212" s="4">
        <f t="shared" si="218"/>
        <v>5755.5555555555557</v>
      </c>
      <c r="AY212" s="4">
        <f t="shared" si="218"/>
        <v>6261.1111111111113</v>
      </c>
      <c r="AZ212" s="4">
        <f t="shared" si="218"/>
        <v>6766.666666666667</v>
      </c>
      <c r="BA212" s="4">
        <f t="shared" si="218"/>
        <v>7295.5555555555557</v>
      </c>
      <c r="BB212" s="4">
        <f t="shared" si="218"/>
        <v>7824.4444444444443</v>
      </c>
      <c r="BC212" s="4">
        <f t="shared" si="218"/>
        <v>8353.3333333333339</v>
      </c>
      <c r="BD212" s="4">
        <f t="shared" si="218"/>
        <v>8890</v>
      </c>
      <c r="BE212" s="4">
        <f t="shared" si="218"/>
        <v>9426.6666666666679</v>
      </c>
      <c r="BF212" s="4">
        <f t="shared" si="218"/>
        <v>9963.3333333333321</v>
      </c>
      <c r="BG212" s="4">
        <f t="shared" si="218"/>
        <v>10507.777777777777</v>
      </c>
      <c r="BH212" s="4">
        <f t="shared" si="218"/>
        <v>11052.222222222223</v>
      </c>
      <c r="BI212" s="4">
        <f t="shared" si="218"/>
        <v>11596.666666666668</v>
      </c>
    </row>
    <row r="213" spans="1:61" ht="15.75" customHeight="1" x14ac:dyDescent="0.2">
      <c r="A213" s="3" t="s">
        <v>162</v>
      </c>
      <c r="B213" s="4">
        <f t="shared" si="214"/>
        <v>0</v>
      </c>
      <c r="C213" s="4">
        <f t="shared" si="218"/>
        <v>0</v>
      </c>
      <c r="D213" s="4">
        <f t="shared" si="218"/>
        <v>0</v>
      </c>
      <c r="E213" s="4">
        <f t="shared" si="218"/>
        <v>0</v>
      </c>
      <c r="F213" s="4">
        <f t="shared" si="218"/>
        <v>0</v>
      </c>
      <c r="G213" s="4">
        <f t="shared" si="218"/>
        <v>0</v>
      </c>
      <c r="H213" s="4">
        <f t="shared" si="218"/>
        <v>0</v>
      </c>
      <c r="I213" s="4">
        <f t="shared" si="218"/>
        <v>0</v>
      </c>
      <c r="J213" s="4">
        <f t="shared" si="218"/>
        <v>0</v>
      </c>
      <c r="K213" s="4">
        <f t="shared" si="218"/>
        <v>0</v>
      </c>
      <c r="L213" s="4">
        <f t="shared" si="218"/>
        <v>0</v>
      </c>
      <c r="M213" s="4">
        <f t="shared" si="218"/>
        <v>0</v>
      </c>
      <c r="N213" s="4">
        <f t="shared" si="218"/>
        <v>0</v>
      </c>
      <c r="O213" s="4">
        <f t="shared" si="218"/>
        <v>0</v>
      </c>
      <c r="P213" s="4">
        <f t="shared" si="218"/>
        <v>0</v>
      </c>
      <c r="Q213" s="4">
        <f t="shared" si="218"/>
        <v>0</v>
      </c>
      <c r="R213" s="4">
        <f t="shared" si="218"/>
        <v>0</v>
      </c>
      <c r="S213" s="4">
        <f t="shared" si="218"/>
        <v>0</v>
      </c>
      <c r="T213" s="4">
        <f t="shared" si="218"/>
        <v>0</v>
      </c>
      <c r="U213" s="4">
        <f t="shared" si="218"/>
        <v>0</v>
      </c>
      <c r="V213" s="4">
        <f t="shared" si="218"/>
        <v>0</v>
      </c>
      <c r="W213" s="4">
        <f t="shared" si="218"/>
        <v>0</v>
      </c>
      <c r="X213" s="4">
        <f t="shared" si="218"/>
        <v>0</v>
      </c>
      <c r="Y213" s="4">
        <f t="shared" si="218"/>
        <v>0</v>
      </c>
      <c r="Z213" s="4">
        <f t="shared" si="218"/>
        <v>0</v>
      </c>
      <c r="AA213" s="4">
        <f t="shared" si="218"/>
        <v>0</v>
      </c>
      <c r="AB213" s="4">
        <f t="shared" si="218"/>
        <v>0</v>
      </c>
      <c r="AC213" s="4">
        <f t="shared" si="218"/>
        <v>0</v>
      </c>
      <c r="AD213" s="4">
        <f t="shared" si="218"/>
        <v>0</v>
      </c>
      <c r="AE213" s="4">
        <f t="shared" si="218"/>
        <v>0</v>
      </c>
      <c r="AF213" s="4">
        <f t="shared" si="218"/>
        <v>0</v>
      </c>
      <c r="AG213" s="4">
        <f t="shared" si="218"/>
        <v>0</v>
      </c>
      <c r="AH213" s="4">
        <f t="shared" si="218"/>
        <v>0</v>
      </c>
      <c r="AI213" s="4">
        <f t="shared" si="218"/>
        <v>0</v>
      </c>
      <c r="AJ213" s="4">
        <f t="shared" si="218"/>
        <v>0</v>
      </c>
      <c r="AK213" s="4">
        <f t="shared" si="218"/>
        <v>0</v>
      </c>
      <c r="AL213" s="4">
        <f t="shared" si="218"/>
        <v>0</v>
      </c>
      <c r="AM213" s="4">
        <f t="shared" si="218"/>
        <v>0</v>
      </c>
      <c r="AN213" s="4">
        <f t="shared" si="218"/>
        <v>0</v>
      </c>
      <c r="AO213" s="4">
        <f t="shared" si="218"/>
        <v>0</v>
      </c>
      <c r="AP213" s="4">
        <f t="shared" si="218"/>
        <v>0</v>
      </c>
      <c r="AQ213" s="4">
        <f t="shared" si="218"/>
        <v>0</v>
      </c>
      <c r="AR213" s="4">
        <f t="shared" si="218"/>
        <v>0</v>
      </c>
      <c r="AS213" s="4">
        <f t="shared" si="218"/>
        <v>0</v>
      </c>
      <c r="AT213" s="4">
        <f t="shared" si="218"/>
        <v>0</v>
      </c>
      <c r="AU213" s="4">
        <f t="shared" si="218"/>
        <v>0</v>
      </c>
      <c r="AV213" s="4">
        <f t="shared" si="218"/>
        <v>0</v>
      </c>
      <c r="AW213" s="4">
        <f t="shared" si="218"/>
        <v>0</v>
      </c>
      <c r="AX213" s="4">
        <f t="shared" si="218"/>
        <v>5505.5555555555557</v>
      </c>
      <c r="AY213" s="4">
        <f t="shared" si="218"/>
        <v>6011.1111111111113</v>
      </c>
      <c r="AZ213" s="4">
        <f t="shared" si="218"/>
        <v>6516.666666666667</v>
      </c>
      <c r="BA213" s="4">
        <f t="shared" si="218"/>
        <v>7045.5555555555557</v>
      </c>
      <c r="BB213" s="4">
        <f t="shared" si="218"/>
        <v>7574.4444444444443</v>
      </c>
      <c r="BC213" s="4">
        <f t="shared" si="218"/>
        <v>8103.3333333333339</v>
      </c>
      <c r="BD213" s="4">
        <f t="shared" si="218"/>
        <v>8640</v>
      </c>
      <c r="BE213" s="4">
        <f t="shared" si="218"/>
        <v>9176.6666666666679</v>
      </c>
      <c r="BF213" s="4">
        <f t="shared" si="218"/>
        <v>9713.3333333333321</v>
      </c>
      <c r="BG213" s="4">
        <f t="shared" si="218"/>
        <v>10257.777777777777</v>
      </c>
      <c r="BH213" s="4">
        <f t="shared" si="218"/>
        <v>10802.222222222223</v>
      </c>
      <c r="BI213" s="4">
        <f t="shared" si="218"/>
        <v>11346.666666666668</v>
      </c>
    </row>
    <row r="214" spans="1:61" ht="15.75" customHeight="1" x14ac:dyDescent="0.2">
      <c r="A214" s="3" t="s">
        <v>163</v>
      </c>
      <c r="B214" s="4">
        <f t="shared" si="214"/>
        <v>5070</v>
      </c>
      <c r="C214" s="4">
        <f t="shared" si="218"/>
        <v>5140</v>
      </c>
      <c r="D214" s="4">
        <f t="shared" si="218"/>
        <v>5210</v>
      </c>
      <c r="E214" s="4">
        <f t="shared" si="218"/>
        <v>5210</v>
      </c>
      <c r="F214" s="4">
        <f t="shared" si="218"/>
        <v>5315</v>
      </c>
      <c r="G214" s="4">
        <f t="shared" si="218"/>
        <v>5420</v>
      </c>
      <c r="H214" s="4">
        <f t="shared" si="218"/>
        <v>5612.5</v>
      </c>
      <c r="I214" s="4">
        <f t="shared" si="218"/>
        <v>5805</v>
      </c>
      <c r="J214" s="4">
        <f t="shared" si="218"/>
        <v>5997.5</v>
      </c>
      <c r="K214" s="4">
        <f t="shared" si="218"/>
        <v>6260</v>
      </c>
      <c r="L214" s="4">
        <f t="shared" si="218"/>
        <v>6522.5</v>
      </c>
      <c r="M214" s="4">
        <f t="shared" si="218"/>
        <v>6785</v>
      </c>
      <c r="N214" s="4">
        <f t="shared" si="218"/>
        <v>5530</v>
      </c>
      <c r="O214" s="4">
        <f t="shared" si="218"/>
        <v>5810</v>
      </c>
      <c r="P214" s="4">
        <f t="shared" si="218"/>
        <v>6090</v>
      </c>
      <c r="Q214" s="4">
        <f t="shared" si="218"/>
        <v>6475</v>
      </c>
      <c r="R214" s="4">
        <f t="shared" si="218"/>
        <v>6860</v>
      </c>
      <c r="S214" s="4">
        <f t="shared" si="218"/>
        <v>7245</v>
      </c>
      <c r="T214" s="4">
        <f t="shared" si="218"/>
        <v>7688.3333333333339</v>
      </c>
      <c r="U214" s="4">
        <f t="shared" si="218"/>
        <v>8131.6666666666661</v>
      </c>
      <c r="V214" s="4">
        <f t="shared" si="218"/>
        <v>8575</v>
      </c>
      <c r="W214" s="4">
        <f t="shared" si="218"/>
        <v>9065</v>
      </c>
      <c r="X214" s="4">
        <f t="shared" si="218"/>
        <v>9555</v>
      </c>
      <c r="Y214" s="4">
        <f t="shared" si="218"/>
        <v>10045</v>
      </c>
      <c r="Z214" s="4">
        <f t="shared" si="218"/>
        <v>6060.833333333333</v>
      </c>
      <c r="AA214" s="4">
        <f t="shared" si="218"/>
        <v>6609.166666666667</v>
      </c>
      <c r="AB214" s="4">
        <f t="shared" si="218"/>
        <v>7157.5</v>
      </c>
      <c r="AC214" s="4">
        <f t="shared" si="218"/>
        <v>7764.1666666666661</v>
      </c>
      <c r="AD214" s="4">
        <f t="shared" si="218"/>
        <v>8370.8333333333339</v>
      </c>
      <c r="AE214" s="4">
        <f t="shared" si="218"/>
        <v>8977.5</v>
      </c>
      <c r="AF214" s="4">
        <f t="shared" si="218"/>
        <v>9595.8333333333339</v>
      </c>
      <c r="AG214" s="4">
        <f t="shared" si="218"/>
        <v>10214.166666666668</v>
      </c>
      <c r="AH214" s="4">
        <f t="shared" si="218"/>
        <v>10832.5</v>
      </c>
      <c r="AI214" s="4">
        <f t="shared" si="218"/>
        <v>11462.5</v>
      </c>
      <c r="AJ214" s="4">
        <f t="shared" si="218"/>
        <v>12092.5</v>
      </c>
      <c r="AK214" s="4">
        <f t="shared" si="218"/>
        <v>12722.5</v>
      </c>
      <c r="AL214" s="4">
        <f t="shared" si="218"/>
        <v>6453.125</v>
      </c>
      <c r="AM214" s="4">
        <f t="shared" si="218"/>
        <v>7118.125</v>
      </c>
      <c r="AN214" s="4">
        <f t="shared" si="218"/>
        <v>7783.125</v>
      </c>
      <c r="AO214" s="4">
        <f t="shared" si="218"/>
        <v>8483.125</v>
      </c>
      <c r="AP214" s="4">
        <f t="shared" si="218"/>
        <v>9183.125</v>
      </c>
      <c r="AQ214" s="4">
        <f t="shared" si="218"/>
        <v>9883.125</v>
      </c>
      <c r="AR214" s="4">
        <f t="shared" si="218"/>
        <v>10594.791666666668</v>
      </c>
      <c r="AS214" s="4">
        <f t="shared" si="218"/>
        <v>11306.458333333332</v>
      </c>
      <c r="AT214" s="4">
        <f t="shared" si="218"/>
        <v>12018.125</v>
      </c>
      <c r="AU214" s="4">
        <f t="shared" si="218"/>
        <v>12741.458333333332</v>
      </c>
      <c r="AV214" s="4">
        <f t="shared" si="218"/>
        <v>13464.791666666668</v>
      </c>
      <c r="AW214" s="4">
        <f t="shared" si="218"/>
        <v>14188.125</v>
      </c>
      <c r="AX214" s="4">
        <f t="shared" si="218"/>
        <v>6835.864583333333</v>
      </c>
      <c r="AY214" s="4">
        <f t="shared" si="218"/>
        <v>7594.197916666667</v>
      </c>
      <c r="AZ214" s="4">
        <f t="shared" si="218"/>
        <v>8352.53125</v>
      </c>
      <c r="BA214" s="4">
        <f t="shared" si="218"/>
        <v>9145.8645833333339</v>
      </c>
      <c r="BB214" s="4">
        <f t="shared" ref="C214:BI219" si="219">BB34+BB94+BB154</f>
        <v>9939.1979166666661</v>
      </c>
      <c r="BC214" s="4">
        <f t="shared" si="219"/>
        <v>10732.53125</v>
      </c>
      <c r="BD214" s="4">
        <f t="shared" si="219"/>
        <v>11537.53125</v>
      </c>
      <c r="BE214" s="4">
        <f t="shared" si="219"/>
        <v>12342.53125</v>
      </c>
      <c r="BF214" s="4">
        <f t="shared" si="219"/>
        <v>13147.53125</v>
      </c>
      <c r="BG214" s="4">
        <f t="shared" si="219"/>
        <v>13964.197916666668</v>
      </c>
      <c r="BH214" s="4">
        <f t="shared" si="219"/>
        <v>14780.864583333334</v>
      </c>
      <c r="BI214" s="4">
        <f t="shared" si="219"/>
        <v>15597.53125</v>
      </c>
    </row>
    <row r="215" spans="1:61" ht="15.75" customHeight="1" x14ac:dyDescent="0.2">
      <c r="A215" s="3" t="s">
        <v>163</v>
      </c>
      <c r="B215" s="4">
        <f t="shared" si="214"/>
        <v>0</v>
      </c>
      <c r="C215" s="4">
        <f t="shared" si="219"/>
        <v>0</v>
      </c>
      <c r="D215" s="4">
        <f t="shared" si="219"/>
        <v>0</v>
      </c>
      <c r="E215" s="4">
        <f t="shared" si="219"/>
        <v>5210</v>
      </c>
      <c r="F215" s="4">
        <f t="shared" si="219"/>
        <v>5315</v>
      </c>
      <c r="G215" s="4">
        <f t="shared" si="219"/>
        <v>5420</v>
      </c>
      <c r="H215" s="4">
        <f t="shared" si="219"/>
        <v>5612.5</v>
      </c>
      <c r="I215" s="4">
        <f t="shared" si="219"/>
        <v>5805</v>
      </c>
      <c r="J215" s="4">
        <f t="shared" si="219"/>
        <v>5997.5</v>
      </c>
      <c r="K215" s="4">
        <f t="shared" si="219"/>
        <v>6260</v>
      </c>
      <c r="L215" s="4">
        <f t="shared" si="219"/>
        <v>6522.5</v>
      </c>
      <c r="M215" s="4">
        <f t="shared" si="219"/>
        <v>6785</v>
      </c>
      <c r="N215" s="4">
        <f t="shared" si="219"/>
        <v>5530</v>
      </c>
      <c r="O215" s="4">
        <f t="shared" si="219"/>
        <v>5810</v>
      </c>
      <c r="P215" s="4">
        <f t="shared" si="219"/>
        <v>6090</v>
      </c>
      <c r="Q215" s="4">
        <f t="shared" si="219"/>
        <v>6475</v>
      </c>
      <c r="R215" s="4">
        <f t="shared" si="219"/>
        <v>6860</v>
      </c>
      <c r="S215" s="4">
        <f t="shared" si="219"/>
        <v>7245</v>
      </c>
      <c r="T215" s="4">
        <f t="shared" si="219"/>
        <v>7688.3333333333339</v>
      </c>
      <c r="U215" s="4">
        <f t="shared" si="219"/>
        <v>8131.6666666666661</v>
      </c>
      <c r="V215" s="4">
        <f t="shared" si="219"/>
        <v>8575</v>
      </c>
      <c r="W215" s="4">
        <f t="shared" si="219"/>
        <v>9065</v>
      </c>
      <c r="X215" s="4">
        <f t="shared" si="219"/>
        <v>9555</v>
      </c>
      <c r="Y215" s="4">
        <f t="shared" si="219"/>
        <v>10045</v>
      </c>
      <c r="Z215" s="4">
        <f t="shared" si="219"/>
        <v>6060.833333333333</v>
      </c>
      <c r="AA215" s="4">
        <f t="shared" si="219"/>
        <v>6609.166666666667</v>
      </c>
      <c r="AB215" s="4">
        <f t="shared" si="219"/>
        <v>7157.5</v>
      </c>
      <c r="AC215" s="4">
        <f t="shared" si="219"/>
        <v>7764.1666666666661</v>
      </c>
      <c r="AD215" s="4">
        <f t="shared" si="219"/>
        <v>8370.8333333333339</v>
      </c>
      <c r="AE215" s="4">
        <f t="shared" si="219"/>
        <v>8977.5</v>
      </c>
      <c r="AF215" s="4">
        <f t="shared" si="219"/>
        <v>9595.8333333333339</v>
      </c>
      <c r="AG215" s="4">
        <f t="shared" si="219"/>
        <v>10214.166666666668</v>
      </c>
      <c r="AH215" s="4">
        <f t="shared" si="219"/>
        <v>10832.5</v>
      </c>
      <c r="AI215" s="4">
        <f t="shared" si="219"/>
        <v>11462.5</v>
      </c>
      <c r="AJ215" s="4">
        <f t="shared" si="219"/>
        <v>12092.5</v>
      </c>
      <c r="AK215" s="4">
        <f t="shared" si="219"/>
        <v>12722.5</v>
      </c>
      <c r="AL215" s="4">
        <f t="shared" si="219"/>
        <v>6453.125</v>
      </c>
      <c r="AM215" s="4">
        <f t="shared" si="219"/>
        <v>7118.125</v>
      </c>
      <c r="AN215" s="4">
        <f t="shared" si="219"/>
        <v>7783.125</v>
      </c>
      <c r="AO215" s="4">
        <f t="shared" si="219"/>
        <v>8483.125</v>
      </c>
      <c r="AP215" s="4">
        <f t="shared" si="219"/>
        <v>9183.125</v>
      </c>
      <c r="AQ215" s="4">
        <f t="shared" si="219"/>
        <v>9883.125</v>
      </c>
      <c r="AR215" s="4">
        <f t="shared" si="219"/>
        <v>10594.791666666668</v>
      </c>
      <c r="AS215" s="4">
        <f t="shared" si="219"/>
        <v>11306.458333333332</v>
      </c>
      <c r="AT215" s="4">
        <f t="shared" si="219"/>
        <v>12018.125</v>
      </c>
      <c r="AU215" s="4">
        <f t="shared" si="219"/>
        <v>12741.458333333332</v>
      </c>
      <c r="AV215" s="4">
        <f t="shared" si="219"/>
        <v>13464.791666666668</v>
      </c>
      <c r="AW215" s="4">
        <f t="shared" si="219"/>
        <v>14188.125</v>
      </c>
      <c r="AX215" s="4">
        <f t="shared" si="219"/>
        <v>6835.864583333333</v>
      </c>
      <c r="AY215" s="4">
        <f t="shared" si="219"/>
        <v>7594.197916666667</v>
      </c>
      <c r="AZ215" s="4">
        <f t="shared" si="219"/>
        <v>8352.53125</v>
      </c>
      <c r="BA215" s="4">
        <f t="shared" si="219"/>
        <v>9145.8645833333339</v>
      </c>
      <c r="BB215" s="4">
        <f t="shared" si="219"/>
        <v>9939.1979166666661</v>
      </c>
      <c r="BC215" s="4">
        <f t="shared" si="219"/>
        <v>10732.53125</v>
      </c>
      <c r="BD215" s="4">
        <f t="shared" si="219"/>
        <v>11537.53125</v>
      </c>
      <c r="BE215" s="4">
        <f t="shared" si="219"/>
        <v>12342.53125</v>
      </c>
      <c r="BF215" s="4">
        <f t="shared" si="219"/>
        <v>13147.53125</v>
      </c>
      <c r="BG215" s="4">
        <f t="shared" si="219"/>
        <v>13964.197916666668</v>
      </c>
      <c r="BH215" s="4">
        <f t="shared" si="219"/>
        <v>14780.864583333334</v>
      </c>
      <c r="BI215" s="4">
        <f t="shared" si="219"/>
        <v>15597.53125</v>
      </c>
    </row>
    <row r="216" spans="1:61" ht="15.75" customHeight="1" x14ac:dyDescent="0.2">
      <c r="A216" s="3" t="s">
        <v>163</v>
      </c>
      <c r="B216" s="4">
        <f t="shared" si="214"/>
        <v>0</v>
      </c>
      <c r="C216" s="4">
        <f t="shared" si="219"/>
        <v>0</v>
      </c>
      <c r="D216" s="4">
        <f t="shared" si="219"/>
        <v>0</v>
      </c>
      <c r="E216" s="4">
        <f t="shared" si="219"/>
        <v>0</v>
      </c>
      <c r="F216" s="4">
        <f t="shared" si="219"/>
        <v>0</v>
      </c>
      <c r="G216" s="4">
        <f t="shared" si="219"/>
        <v>0</v>
      </c>
      <c r="H216" s="4">
        <f t="shared" si="219"/>
        <v>0</v>
      </c>
      <c r="I216" s="4">
        <f t="shared" si="219"/>
        <v>0</v>
      </c>
      <c r="J216" s="4">
        <f t="shared" si="219"/>
        <v>0</v>
      </c>
      <c r="K216" s="4">
        <f t="shared" si="219"/>
        <v>0</v>
      </c>
      <c r="L216" s="4">
        <f t="shared" si="219"/>
        <v>0</v>
      </c>
      <c r="M216" s="4">
        <f t="shared" si="219"/>
        <v>0</v>
      </c>
      <c r="N216" s="4">
        <f t="shared" si="219"/>
        <v>5280</v>
      </c>
      <c r="O216" s="4">
        <f t="shared" si="219"/>
        <v>5560</v>
      </c>
      <c r="P216" s="4">
        <f t="shared" si="219"/>
        <v>5840</v>
      </c>
      <c r="Q216" s="4">
        <f t="shared" si="219"/>
        <v>6225</v>
      </c>
      <c r="R216" s="4">
        <f t="shared" si="219"/>
        <v>6610</v>
      </c>
      <c r="S216" s="4">
        <f t="shared" si="219"/>
        <v>6995</v>
      </c>
      <c r="T216" s="4">
        <f t="shared" si="219"/>
        <v>7438.3333333333339</v>
      </c>
      <c r="U216" s="4">
        <f t="shared" si="219"/>
        <v>7881.6666666666661</v>
      </c>
      <c r="V216" s="4">
        <f t="shared" si="219"/>
        <v>8325</v>
      </c>
      <c r="W216" s="4">
        <f t="shared" si="219"/>
        <v>8815</v>
      </c>
      <c r="X216" s="4">
        <f t="shared" si="219"/>
        <v>9305</v>
      </c>
      <c r="Y216" s="4">
        <f t="shared" si="219"/>
        <v>9795</v>
      </c>
      <c r="Z216" s="4">
        <f t="shared" si="219"/>
        <v>5798.333333333333</v>
      </c>
      <c r="AA216" s="4">
        <f t="shared" si="219"/>
        <v>6346.666666666667</v>
      </c>
      <c r="AB216" s="4">
        <f t="shared" si="219"/>
        <v>6895</v>
      </c>
      <c r="AC216" s="4">
        <f t="shared" si="219"/>
        <v>7501.6666666666661</v>
      </c>
      <c r="AD216" s="4">
        <f t="shared" si="219"/>
        <v>8108.3333333333339</v>
      </c>
      <c r="AE216" s="4">
        <f t="shared" si="219"/>
        <v>8715</v>
      </c>
      <c r="AF216" s="4">
        <f t="shared" si="219"/>
        <v>9333.3333333333339</v>
      </c>
      <c r="AG216" s="4">
        <f t="shared" si="219"/>
        <v>9951.6666666666679</v>
      </c>
      <c r="AH216" s="4">
        <f t="shared" si="219"/>
        <v>10570</v>
      </c>
      <c r="AI216" s="4">
        <f t="shared" si="219"/>
        <v>11200</v>
      </c>
      <c r="AJ216" s="4">
        <f t="shared" si="219"/>
        <v>11830</v>
      </c>
      <c r="AK216" s="4">
        <f t="shared" si="219"/>
        <v>12460</v>
      </c>
      <c r="AL216" s="4">
        <f t="shared" si="219"/>
        <v>6177.5</v>
      </c>
      <c r="AM216" s="4">
        <f t="shared" si="219"/>
        <v>6842.5</v>
      </c>
      <c r="AN216" s="4">
        <f t="shared" si="219"/>
        <v>7507.5</v>
      </c>
      <c r="AO216" s="4">
        <f t="shared" si="219"/>
        <v>8207.5</v>
      </c>
      <c r="AP216" s="4">
        <f t="shared" si="219"/>
        <v>8907.5</v>
      </c>
      <c r="AQ216" s="4">
        <f t="shared" si="219"/>
        <v>9607.5</v>
      </c>
      <c r="AR216" s="4">
        <f t="shared" si="219"/>
        <v>10319.166666666668</v>
      </c>
      <c r="AS216" s="4">
        <f t="shared" si="219"/>
        <v>11030.833333333332</v>
      </c>
      <c r="AT216" s="4">
        <f t="shared" si="219"/>
        <v>11742.5</v>
      </c>
      <c r="AU216" s="4">
        <f t="shared" si="219"/>
        <v>12465.833333333332</v>
      </c>
      <c r="AV216" s="4">
        <f t="shared" si="219"/>
        <v>13189.166666666668</v>
      </c>
      <c r="AW216" s="4">
        <f t="shared" si="219"/>
        <v>13912.5</v>
      </c>
      <c r="AX216" s="4">
        <f t="shared" si="219"/>
        <v>6546.458333333333</v>
      </c>
      <c r="AY216" s="4">
        <f t="shared" si="219"/>
        <v>7304.791666666667</v>
      </c>
      <c r="AZ216" s="4">
        <f t="shared" si="219"/>
        <v>8063.125</v>
      </c>
      <c r="BA216" s="4">
        <f t="shared" si="219"/>
        <v>8856.4583333333339</v>
      </c>
      <c r="BB216" s="4">
        <f t="shared" si="219"/>
        <v>9649.7916666666661</v>
      </c>
      <c r="BC216" s="4">
        <f t="shared" si="219"/>
        <v>10443.125</v>
      </c>
      <c r="BD216" s="4">
        <f t="shared" si="219"/>
        <v>11248.125</v>
      </c>
      <c r="BE216" s="4">
        <f t="shared" si="219"/>
        <v>12053.125</v>
      </c>
      <c r="BF216" s="4">
        <f t="shared" si="219"/>
        <v>12858.125</v>
      </c>
      <c r="BG216" s="4">
        <f t="shared" si="219"/>
        <v>13674.791666666668</v>
      </c>
      <c r="BH216" s="4">
        <f t="shared" si="219"/>
        <v>14491.458333333334</v>
      </c>
      <c r="BI216" s="4">
        <f t="shared" si="219"/>
        <v>15308.125</v>
      </c>
    </row>
    <row r="217" spans="1:61" ht="15.75" customHeight="1" x14ac:dyDescent="0.2">
      <c r="A217" s="3" t="s">
        <v>164</v>
      </c>
      <c r="B217" s="4">
        <f t="shared" si="214"/>
        <v>0</v>
      </c>
      <c r="C217" s="4">
        <f t="shared" si="219"/>
        <v>0</v>
      </c>
      <c r="D217" s="4">
        <f t="shared" si="219"/>
        <v>0</v>
      </c>
      <c r="E217" s="4">
        <f t="shared" si="219"/>
        <v>0</v>
      </c>
      <c r="F217" s="4">
        <f t="shared" si="219"/>
        <v>0</v>
      </c>
      <c r="G217" s="4">
        <f t="shared" si="219"/>
        <v>0</v>
      </c>
      <c r="H217" s="4">
        <f t="shared" si="219"/>
        <v>0</v>
      </c>
      <c r="I217" s="4">
        <f t="shared" si="219"/>
        <v>0</v>
      </c>
      <c r="J217" s="4">
        <f t="shared" si="219"/>
        <v>0</v>
      </c>
      <c r="K217" s="4">
        <f t="shared" si="219"/>
        <v>3208.333333333333</v>
      </c>
      <c r="L217" s="4">
        <f t="shared" si="219"/>
        <v>3208.333333333333</v>
      </c>
      <c r="M217" s="4">
        <f t="shared" si="219"/>
        <v>3208.333333333333</v>
      </c>
      <c r="N217" s="4">
        <f t="shared" si="219"/>
        <v>3208.333333333333</v>
      </c>
      <c r="O217" s="4">
        <f t="shared" si="219"/>
        <v>3208.333333333333</v>
      </c>
      <c r="P217" s="4">
        <f t="shared" si="219"/>
        <v>3208.333333333333</v>
      </c>
      <c r="Q217" s="4">
        <f t="shared" si="219"/>
        <v>3208.333333333333</v>
      </c>
      <c r="R217" s="4">
        <f t="shared" si="219"/>
        <v>3208.333333333333</v>
      </c>
      <c r="S217" s="4">
        <f t="shared" si="219"/>
        <v>3208.333333333333</v>
      </c>
      <c r="T217" s="4">
        <f t="shared" si="219"/>
        <v>3208.333333333333</v>
      </c>
      <c r="U217" s="4">
        <f t="shared" si="219"/>
        <v>3208.333333333333</v>
      </c>
      <c r="V217" s="4">
        <f t="shared" si="219"/>
        <v>3208.333333333333</v>
      </c>
      <c r="W217" s="4">
        <f t="shared" si="219"/>
        <v>3208.333333333333</v>
      </c>
      <c r="X217" s="4">
        <f t="shared" si="219"/>
        <v>3208.333333333333</v>
      </c>
      <c r="Y217" s="4">
        <f t="shared" si="219"/>
        <v>3208.333333333333</v>
      </c>
      <c r="Z217" s="4">
        <f t="shared" si="219"/>
        <v>3368.75</v>
      </c>
      <c r="AA217" s="4">
        <f t="shared" si="219"/>
        <v>3368.75</v>
      </c>
      <c r="AB217" s="4">
        <f t="shared" si="219"/>
        <v>3368.75</v>
      </c>
      <c r="AC217" s="4">
        <f t="shared" si="219"/>
        <v>3368.75</v>
      </c>
      <c r="AD217" s="4">
        <f t="shared" si="219"/>
        <v>3368.75</v>
      </c>
      <c r="AE217" s="4">
        <f t="shared" si="219"/>
        <v>3368.75</v>
      </c>
      <c r="AF217" s="4">
        <f t="shared" si="219"/>
        <v>3368.75</v>
      </c>
      <c r="AG217" s="4">
        <f t="shared" si="219"/>
        <v>3368.75</v>
      </c>
      <c r="AH217" s="4">
        <f t="shared" si="219"/>
        <v>3368.75</v>
      </c>
      <c r="AI217" s="4">
        <f t="shared" si="219"/>
        <v>3368.75</v>
      </c>
      <c r="AJ217" s="4">
        <f t="shared" si="219"/>
        <v>3368.75</v>
      </c>
      <c r="AK217" s="4">
        <f t="shared" si="219"/>
        <v>3368.75</v>
      </c>
      <c r="AL217" s="4">
        <f t="shared" si="219"/>
        <v>3368.75</v>
      </c>
      <c r="AM217" s="4">
        <f t="shared" si="219"/>
        <v>3368.75</v>
      </c>
      <c r="AN217" s="4">
        <f t="shared" si="219"/>
        <v>3368.75</v>
      </c>
      <c r="AO217" s="4">
        <f t="shared" si="219"/>
        <v>3368.75</v>
      </c>
      <c r="AP217" s="4">
        <f t="shared" si="219"/>
        <v>3368.75</v>
      </c>
      <c r="AQ217" s="4">
        <f t="shared" si="219"/>
        <v>3368.75</v>
      </c>
      <c r="AR217" s="4">
        <f t="shared" si="219"/>
        <v>3368.75</v>
      </c>
      <c r="AS217" s="4">
        <f t="shared" si="219"/>
        <v>3368.75</v>
      </c>
      <c r="AT217" s="4">
        <f t="shared" si="219"/>
        <v>3368.75</v>
      </c>
      <c r="AU217" s="4">
        <f t="shared" si="219"/>
        <v>3368.75</v>
      </c>
      <c r="AV217" s="4">
        <f t="shared" si="219"/>
        <v>3368.75</v>
      </c>
      <c r="AW217" s="4">
        <f t="shared" si="219"/>
        <v>3368.75</v>
      </c>
      <c r="AX217" s="4">
        <f t="shared" si="219"/>
        <v>3368.75</v>
      </c>
      <c r="AY217" s="4">
        <f t="shared" si="219"/>
        <v>3368.75</v>
      </c>
      <c r="AZ217" s="4">
        <f t="shared" si="219"/>
        <v>3368.75</v>
      </c>
      <c r="BA217" s="4">
        <f t="shared" si="219"/>
        <v>3368.75</v>
      </c>
      <c r="BB217" s="4">
        <f t="shared" si="219"/>
        <v>3368.75</v>
      </c>
      <c r="BC217" s="4">
        <f t="shared" si="219"/>
        <v>3368.75</v>
      </c>
      <c r="BD217" s="4">
        <f t="shared" si="219"/>
        <v>3368.75</v>
      </c>
      <c r="BE217" s="4">
        <f t="shared" si="219"/>
        <v>3368.75</v>
      </c>
      <c r="BF217" s="4">
        <f t="shared" si="219"/>
        <v>3368.75</v>
      </c>
      <c r="BG217" s="4">
        <f t="shared" si="219"/>
        <v>3368.75</v>
      </c>
      <c r="BH217" s="4">
        <f t="shared" si="219"/>
        <v>3368.75</v>
      </c>
      <c r="BI217" s="4">
        <f t="shared" si="219"/>
        <v>3368.75</v>
      </c>
    </row>
    <row r="218" spans="1:61" ht="15.75" customHeight="1" x14ac:dyDescent="0.2">
      <c r="A218" s="3" t="s">
        <v>165</v>
      </c>
      <c r="B218" s="4">
        <f t="shared" si="214"/>
        <v>0</v>
      </c>
      <c r="C218" s="4">
        <f t="shared" si="219"/>
        <v>0</v>
      </c>
      <c r="D218" s="4">
        <f t="shared" si="219"/>
        <v>0</v>
      </c>
      <c r="E218" s="4">
        <f t="shared" si="219"/>
        <v>0</v>
      </c>
      <c r="F218" s="4">
        <f t="shared" si="219"/>
        <v>0</v>
      </c>
      <c r="G218" s="4">
        <f t="shared" si="219"/>
        <v>0</v>
      </c>
      <c r="H218" s="4">
        <f t="shared" si="219"/>
        <v>0</v>
      </c>
      <c r="I218" s="4">
        <f t="shared" si="219"/>
        <v>0</v>
      </c>
      <c r="J218" s="4">
        <f t="shared" si="219"/>
        <v>0</v>
      </c>
      <c r="K218" s="4">
        <f t="shared" si="219"/>
        <v>3208.333333333333</v>
      </c>
      <c r="L218" s="4">
        <f t="shared" si="219"/>
        <v>3208.333333333333</v>
      </c>
      <c r="M218" s="4">
        <f t="shared" si="219"/>
        <v>3208.333333333333</v>
      </c>
      <c r="N218" s="4">
        <f t="shared" si="219"/>
        <v>3208.333333333333</v>
      </c>
      <c r="O218" s="4">
        <f t="shared" si="219"/>
        <v>3208.333333333333</v>
      </c>
      <c r="P218" s="4">
        <f t="shared" si="219"/>
        <v>3208.333333333333</v>
      </c>
      <c r="Q218" s="4">
        <f t="shared" si="219"/>
        <v>3208.333333333333</v>
      </c>
      <c r="R218" s="4">
        <f t="shared" si="219"/>
        <v>3208.333333333333</v>
      </c>
      <c r="S218" s="4">
        <f t="shared" si="219"/>
        <v>3208.333333333333</v>
      </c>
      <c r="T218" s="4">
        <f t="shared" si="219"/>
        <v>3208.333333333333</v>
      </c>
      <c r="U218" s="4">
        <f t="shared" si="219"/>
        <v>3208.333333333333</v>
      </c>
      <c r="V218" s="4">
        <f t="shared" si="219"/>
        <v>3208.333333333333</v>
      </c>
      <c r="W218" s="4">
        <f t="shared" si="219"/>
        <v>3208.333333333333</v>
      </c>
      <c r="X218" s="4">
        <f t="shared" si="219"/>
        <v>3208.333333333333</v>
      </c>
      <c r="Y218" s="4">
        <f t="shared" si="219"/>
        <v>3208.333333333333</v>
      </c>
      <c r="Z218" s="4">
        <f t="shared" si="219"/>
        <v>3368.75</v>
      </c>
      <c r="AA218" s="4">
        <f t="shared" si="219"/>
        <v>3368.75</v>
      </c>
      <c r="AB218" s="4">
        <f t="shared" si="219"/>
        <v>3368.75</v>
      </c>
      <c r="AC218" s="4">
        <f t="shared" si="219"/>
        <v>3368.75</v>
      </c>
      <c r="AD218" s="4">
        <f t="shared" si="219"/>
        <v>3368.75</v>
      </c>
      <c r="AE218" s="4">
        <f t="shared" si="219"/>
        <v>3368.75</v>
      </c>
      <c r="AF218" s="4">
        <f t="shared" si="219"/>
        <v>3368.75</v>
      </c>
      <c r="AG218" s="4">
        <f t="shared" si="219"/>
        <v>3368.75</v>
      </c>
      <c r="AH218" s="4">
        <f t="shared" si="219"/>
        <v>3368.75</v>
      </c>
      <c r="AI218" s="4">
        <f t="shared" si="219"/>
        <v>3368.75</v>
      </c>
      <c r="AJ218" s="4">
        <f t="shared" si="219"/>
        <v>3368.75</v>
      </c>
      <c r="AK218" s="4">
        <f t="shared" si="219"/>
        <v>3368.75</v>
      </c>
      <c r="AL218" s="4">
        <f t="shared" si="219"/>
        <v>3368.75</v>
      </c>
      <c r="AM218" s="4">
        <f t="shared" si="219"/>
        <v>3368.75</v>
      </c>
      <c r="AN218" s="4">
        <f t="shared" si="219"/>
        <v>3368.75</v>
      </c>
      <c r="AO218" s="4">
        <f t="shared" si="219"/>
        <v>3368.75</v>
      </c>
      <c r="AP218" s="4">
        <f t="shared" si="219"/>
        <v>3368.75</v>
      </c>
      <c r="AQ218" s="4">
        <f t="shared" si="219"/>
        <v>3368.75</v>
      </c>
      <c r="AR218" s="4">
        <f t="shared" si="219"/>
        <v>3368.75</v>
      </c>
      <c r="AS218" s="4">
        <f t="shared" si="219"/>
        <v>3368.75</v>
      </c>
      <c r="AT218" s="4">
        <f t="shared" si="219"/>
        <v>3368.75</v>
      </c>
      <c r="AU218" s="4">
        <f t="shared" si="219"/>
        <v>3368.75</v>
      </c>
      <c r="AV218" s="4">
        <f t="shared" si="219"/>
        <v>3368.75</v>
      </c>
      <c r="AW218" s="4">
        <f t="shared" si="219"/>
        <v>3368.75</v>
      </c>
      <c r="AX218" s="4">
        <f t="shared" si="219"/>
        <v>3368.75</v>
      </c>
      <c r="AY218" s="4">
        <f t="shared" si="219"/>
        <v>3368.75</v>
      </c>
      <c r="AZ218" s="4">
        <f t="shared" si="219"/>
        <v>3368.75</v>
      </c>
      <c r="BA218" s="4">
        <f t="shared" si="219"/>
        <v>3368.75</v>
      </c>
      <c r="BB218" s="4">
        <f t="shared" si="219"/>
        <v>3368.75</v>
      </c>
      <c r="BC218" s="4">
        <f t="shared" si="219"/>
        <v>3368.75</v>
      </c>
      <c r="BD218" s="4">
        <f t="shared" si="219"/>
        <v>3368.75</v>
      </c>
      <c r="BE218" s="4">
        <f t="shared" si="219"/>
        <v>3368.75</v>
      </c>
      <c r="BF218" s="4">
        <f t="shared" si="219"/>
        <v>3368.75</v>
      </c>
      <c r="BG218" s="4">
        <f t="shared" si="219"/>
        <v>3368.75</v>
      </c>
      <c r="BH218" s="4">
        <f t="shared" si="219"/>
        <v>3368.75</v>
      </c>
      <c r="BI218" s="4">
        <f t="shared" si="219"/>
        <v>3368.75</v>
      </c>
    </row>
    <row r="219" spans="1:61" ht="15.75" customHeight="1" x14ac:dyDescent="0.2">
      <c r="A219" s="3" t="s">
        <v>166</v>
      </c>
      <c r="B219" s="4">
        <f t="shared" si="214"/>
        <v>0</v>
      </c>
      <c r="C219" s="4">
        <f t="shared" si="219"/>
        <v>0</v>
      </c>
      <c r="D219" s="4">
        <f t="shared" si="219"/>
        <v>0</v>
      </c>
      <c r="E219" s="4">
        <f t="shared" si="219"/>
        <v>0</v>
      </c>
      <c r="F219" s="4">
        <f t="shared" si="219"/>
        <v>0</v>
      </c>
      <c r="G219" s="4">
        <f t="shared" si="219"/>
        <v>0</v>
      </c>
      <c r="H219" s="4">
        <f t="shared" si="219"/>
        <v>0</v>
      </c>
      <c r="I219" s="4">
        <f t="shared" si="219"/>
        <v>0</v>
      </c>
      <c r="J219" s="4">
        <f t="shared" si="219"/>
        <v>0</v>
      </c>
      <c r="K219" s="4">
        <f t="shared" si="219"/>
        <v>0</v>
      </c>
      <c r="L219" s="4">
        <f t="shared" si="219"/>
        <v>0</v>
      </c>
      <c r="M219" s="4">
        <f t="shared" si="219"/>
        <v>0</v>
      </c>
      <c r="N219" s="4">
        <f t="shared" ref="C219:BI223" si="220">N39+N99+N159</f>
        <v>0</v>
      </c>
      <c r="O219" s="4">
        <f t="shared" si="220"/>
        <v>0</v>
      </c>
      <c r="P219" s="4">
        <f t="shared" si="220"/>
        <v>0</v>
      </c>
      <c r="Q219" s="4">
        <f t="shared" si="220"/>
        <v>0</v>
      </c>
      <c r="R219" s="4">
        <f t="shared" si="220"/>
        <v>0</v>
      </c>
      <c r="S219" s="4">
        <f t="shared" si="220"/>
        <v>0</v>
      </c>
      <c r="T219" s="4">
        <f t="shared" si="220"/>
        <v>6475</v>
      </c>
      <c r="U219" s="4">
        <f t="shared" si="220"/>
        <v>6748.75</v>
      </c>
      <c r="V219" s="4">
        <f t="shared" si="220"/>
        <v>6915</v>
      </c>
      <c r="W219" s="4">
        <f t="shared" si="220"/>
        <v>7122.5</v>
      </c>
      <c r="X219" s="4">
        <f t="shared" si="220"/>
        <v>7273.75</v>
      </c>
      <c r="Y219" s="4">
        <f t="shared" si="220"/>
        <v>7437.5</v>
      </c>
      <c r="Z219" s="4">
        <f t="shared" si="220"/>
        <v>7875</v>
      </c>
      <c r="AA219" s="4">
        <f t="shared" si="220"/>
        <v>8000</v>
      </c>
      <c r="AB219" s="4">
        <f t="shared" si="220"/>
        <v>8127.5</v>
      </c>
      <c r="AC219" s="4">
        <f t="shared" si="220"/>
        <v>8317.5</v>
      </c>
      <c r="AD219" s="4">
        <f t="shared" si="220"/>
        <v>8507.5</v>
      </c>
      <c r="AE219" s="4">
        <f t="shared" si="220"/>
        <v>8700</v>
      </c>
      <c r="AF219" s="4">
        <f t="shared" si="220"/>
        <v>8114.166666666667</v>
      </c>
      <c r="AG219" s="4">
        <f t="shared" si="220"/>
        <v>8240.8333333333339</v>
      </c>
      <c r="AH219" s="4">
        <f t="shared" si="220"/>
        <v>8369.1666666666661</v>
      </c>
      <c r="AI219" s="4">
        <f t="shared" si="220"/>
        <v>8495.8333333333339</v>
      </c>
      <c r="AJ219" s="4">
        <f t="shared" si="220"/>
        <v>8622.5</v>
      </c>
      <c r="AK219" s="4">
        <f t="shared" si="220"/>
        <v>8750.8333333333339</v>
      </c>
      <c r="AL219" s="4">
        <f t="shared" si="220"/>
        <v>9205.625</v>
      </c>
      <c r="AM219" s="4">
        <f t="shared" si="220"/>
        <v>9332.2916666666661</v>
      </c>
      <c r="AN219" s="4">
        <f t="shared" si="220"/>
        <v>9460.625</v>
      </c>
      <c r="AO219" s="4">
        <f t="shared" si="220"/>
        <v>9587.2916666666661</v>
      </c>
      <c r="AP219" s="4">
        <f t="shared" si="220"/>
        <v>9713.9583333333339</v>
      </c>
      <c r="AQ219" s="4">
        <f t="shared" si="220"/>
        <v>9842.2916666666661</v>
      </c>
      <c r="AR219" s="4">
        <f t="shared" si="220"/>
        <v>9968.9583333333339</v>
      </c>
      <c r="AS219" s="4">
        <f t="shared" si="220"/>
        <v>10095.625</v>
      </c>
      <c r="AT219" s="4">
        <f t="shared" si="220"/>
        <v>10223.958333333334</v>
      </c>
      <c r="AU219" s="4">
        <f t="shared" si="220"/>
        <v>10350.625</v>
      </c>
      <c r="AV219" s="4">
        <f t="shared" si="220"/>
        <v>10477.291666666666</v>
      </c>
      <c r="AW219" s="4">
        <f t="shared" si="220"/>
        <v>10605.625</v>
      </c>
      <c r="AX219" s="4">
        <f t="shared" si="220"/>
        <v>11076.822916666666</v>
      </c>
      <c r="AY219" s="4">
        <f t="shared" si="220"/>
        <v>11203.489583333334</v>
      </c>
      <c r="AZ219" s="4">
        <f t="shared" si="220"/>
        <v>11331.822916666668</v>
      </c>
      <c r="BA219" s="4">
        <f t="shared" si="220"/>
        <v>11458.489583333332</v>
      </c>
      <c r="BB219" s="4">
        <f t="shared" si="220"/>
        <v>11585.15625</v>
      </c>
      <c r="BC219" s="4">
        <f t="shared" si="220"/>
        <v>11713.489583333332</v>
      </c>
      <c r="BD219" s="4">
        <f t="shared" si="220"/>
        <v>11840.15625</v>
      </c>
      <c r="BE219" s="4">
        <f t="shared" si="220"/>
        <v>11966.822916666668</v>
      </c>
      <c r="BF219" s="4">
        <f t="shared" si="220"/>
        <v>12095.15625</v>
      </c>
      <c r="BG219" s="4">
        <f t="shared" si="220"/>
        <v>12221.822916666668</v>
      </c>
      <c r="BH219" s="4">
        <f t="shared" si="220"/>
        <v>12348.489583333332</v>
      </c>
      <c r="BI219" s="4">
        <f t="shared" si="220"/>
        <v>12476.822916666668</v>
      </c>
    </row>
    <row r="220" spans="1:61" ht="15.75" customHeight="1" x14ac:dyDescent="0.2">
      <c r="A220" s="3" t="s">
        <v>166</v>
      </c>
      <c r="B220" s="4">
        <f t="shared" si="214"/>
        <v>0</v>
      </c>
      <c r="C220" s="4">
        <f t="shared" si="220"/>
        <v>0</v>
      </c>
      <c r="D220" s="4">
        <f t="shared" si="220"/>
        <v>0</v>
      </c>
      <c r="E220" s="4">
        <f t="shared" si="220"/>
        <v>0</v>
      </c>
      <c r="F220" s="4">
        <f t="shared" si="220"/>
        <v>0</v>
      </c>
      <c r="G220" s="4">
        <f t="shared" si="220"/>
        <v>0</v>
      </c>
      <c r="H220" s="4">
        <f t="shared" si="220"/>
        <v>0</v>
      </c>
      <c r="I220" s="4">
        <f t="shared" si="220"/>
        <v>0</v>
      </c>
      <c r="J220" s="4">
        <f t="shared" si="220"/>
        <v>0</v>
      </c>
      <c r="K220" s="4">
        <f t="shared" si="220"/>
        <v>0</v>
      </c>
      <c r="L220" s="4">
        <f t="shared" si="220"/>
        <v>0</v>
      </c>
      <c r="M220" s="4">
        <f t="shared" si="220"/>
        <v>0</v>
      </c>
      <c r="N220" s="4">
        <f t="shared" si="220"/>
        <v>0</v>
      </c>
      <c r="O220" s="4">
        <f t="shared" si="220"/>
        <v>0</v>
      </c>
      <c r="P220" s="4">
        <f t="shared" si="220"/>
        <v>0</v>
      </c>
      <c r="Q220" s="4">
        <f t="shared" si="220"/>
        <v>0</v>
      </c>
      <c r="R220" s="4">
        <f t="shared" si="220"/>
        <v>0</v>
      </c>
      <c r="S220" s="4">
        <f t="shared" si="220"/>
        <v>0</v>
      </c>
      <c r="T220" s="4">
        <f t="shared" si="220"/>
        <v>6475</v>
      </c>
      <c r="U220" s="4">
        <f t="shared" si="220"/>
        <v>6748.75</v>
      </c>
      <c r="V220" s="4">
        <f t="shared" si="220"/>
        <v>6915</v>
      </c>
      <c r="W220" s="4">
        <f t="shared" si="220"/>
        <v>7122.5</v>
      </c>
      <c r="X220" s="4">
        <f t="shared" si="220"/>
        <v>7273.75</v>
      </c>
      <c r="Y220" s="4">
        <f t="shared" si="220"/>
        <v>7437.5</v>
      </c>
      <c r="Z220" s="4">
        <f t="shared" si="220"/>
        <v>7875</v>
      </c>
      <c r="AA220" s="4">
        <f t="shared" si="220"/>
        <v>8000</v>
      </c>
      <c r="AB220" s="4">
        <f t="shared" si="220"/>
        <v>8127.5</v>
      </c>
      <c r="AC220" s="4">
        <f t="shared" si="220"/>
        <v>8317.5</v>
      </c>
      <c r="AD220" s="4">
        <f t="shared" si="220"/>
        <v>8507.5</v>
      </c>
      <c r="AE220" s="4">
        <f t="shared" si="220"/>
        <v>8700</v>
      </c>
      <c r="AF220" s="4">
        <f t="shared" si="220"/>
        <v>8114.166666666667</v>
      </c>
      <c r="AG220" s="4">
        <f t="shared" si="220"/>
        <v>8240.8333333333339</v>
      </c>
      <c r="AH220" s="4">
        <f t="shared" si="220"/>
        <v>8369.1666666666661</v>
      </c>
      <c r="AI220" s="4">
        <f t="shared" si="220"/>
        <v>8495.8333333333339</v>
      </c>
      <c r="AJ220" s="4">
        <f t="shared" si="220"/>
        <v>8622.5</v>
      </c>
      <c r="AK220" s="4">
        <f t="shared" si="220"/>
        <v>8750.8333333333339</v>
      </c>
      <c r="AL220" s="4">
        <f t="shared" si="220"/>
        <v>9205.625</v>
      </c>
      <c r="AM220" s="4">
        <f t="shared" si="220"/>
        <v>9332.2916666666661</v>
      </c>
      <c r="AN220" s="4">
        <f t="shared" si="220"/>
        <v>9460.625</v>
      </c>
      <c r="AO220" s="4">
        <f t="shared" si="220"/>
        <v>9587.2916666666661</v>
      </c>
      <c r="AP220" s="4">
        <f t="shared" si="220"/>
        <v>9713.9583333333339</v>
      </c>
      <c r="AQ220" s="4">
        <f t="shared" si="220"/>
        <v>9842.2916666666661</v>
      </c>
      <c r="AR220" s="4">
        <f t="shared" si="220"/>
        <v>9968.9583333333339</v>
      </c>
      <c r="AS220" s="4">
        <f t="shared" si="220"/>
        <v>10095.625</v>
      </c>
      <c r="AT220" s="4">
        <f t="shared" si="220"/>
        <v>10223.958333333334</v>
      </c>
      <c r="AU220" s="4">
        <f t="shared" si="220"/>
        <v>10350.625</v>
      </c>
      <c r="AV220" s="4">
        <f t="shared" si="220"/>
        <v>10477.291666666666</v>
      </c>
      <c r="AW220" s="4">
        <f t="shared" si="220"/>
        <v>10605.625</v>
      </c>
      <c r="AX220" s="4">
        <f t="shared" si="220"/>
        <v>11076.822916666666</v>
      </c>
      <c r="AY220" s="4">
        <f t="shared" si="220"/>
        <v>11203.489583333334</v>
      </c>
      <c r="AZ220" s="4">
        <f t="shared" si="220"/>
        <v>11331.822916666668</v>
      </c>
      <c r="BA220" s="4">
        <f t="shared" si="220"/>
        <v>11458.489583333332</v>
      </c>
      <c r="BB220" s="4">
        <f t="shared" si="220"/>
        <v>11585.15625</v>
      </c>
      <c r="BC220" s="4">
        <f t="shared" si="220"/>
        <v>11713.489583333332</v>
      </c>
      <c r="BD220" s="4">
        <f t="shared" si="220"/>
        <v>11840.15625</v>
      </c>
      <c r="BE220" s="4">
        <f t="shared" si="220"/>
        <v>11966.822916666668</v>
      </c>
      <c r="BF220" s="4">
        <f t="shared" si="220"/>
        <v>12095.15625</v>
      </c>
      <c r="BG220" s="4">
        <f t="shared" si="220"/>
        <v>12221.822916666668</v>
      </c>
      <c r="BH220" s="4">
        <f t="shared" si="220"/>
        <v>12348.489583333332</v>
      </c>
      <c r="BI220" s="4">
        <f t="shared" si="220"/>
        <v>12476.822916666668</v>
      </c>
    </row>
    <row r="221" spans="1:61" ht="15.75" customHeight="1" x14ac:dyDescent="0.2">
      <c r="A221" s="3" t="s">
        <v>166</v>
      </c>
      <c r="B221" s="4">
        <f t="shared" si="214"/>
        <v>0</v>
      </c>
      <c r="C221" s="4">
        <f t="shared" si="220"/>
        <v>0</v>
      </c>
      <c r="D221" s="4">
        <f t="shared" si="220"/>
        <v>0</v>
      </c>
      <c r="E221" s="4">
        <f t="shared" si="220"/>
        <v>0</v>
      </c>
      <c r="F221" s="4">
        <f t="shared" si="220"/>
        <v>0</v>
      </c>
      <c r="G221" s="4">
        <f t="shared" si="220"/>
        <v>0</v>
      </c>
      <c r="H221" s="4">
        <f t="shared" si="220"/>
        <v>0</v>
      </c>
      <c r="I221" s="4">
        <f t="shared" si="220"/>
        <v>0</v>
      </c>
      <c r="J221" s="4">
        <f t="shared" si="220"/>
        <v>0</v>
      </c>
      <c r="K221" s="4">
        <f t="shared" si="220"/>
        <v>0</v>
      </c>
      <c r="L221" s="4">
        <f t="shared" si="220"/>
        <v>0</v>
      </c>
      <c r="M221" s="4">
        <f t="shared" si="220"/>
        <v>0</v>
      </c>
      <c r="N221" s="4">
        <f t="shared" si="220"/>
        <v>0</v>
      </c>
      <c r="O221" s="4">
        <f t="shared" si="220"/>
        <v>0</v>
      </c>
      <c r="P221" s="4">
        <f t="shared" si="220"/>
        <v>0</v>
      </c>
      <c r="Q221" s="4">
        <f t="shared" si="220"/>
        <v>0</v>
      </c>
      <c r="R221" s="4">
        <f t="shared" si="220"/>
        <v>0</v>
      </c>
      <c r="S221" s="4">
        <f t="shared" si="220"/>
        <v>0</v>
      </c>
      <c r="T221" s="4">
        <f t="shared" si="220"/>
        <v>0</v>
      </c>
      <c r="U221" s="4">
        <f t="shared" si="220"/>
        <v>0</v>
      </c>
      <c r="V221" s="4">
        <f t="shared" si="220"/>
        <v>0</v>
      </c>
      <c r="W221" s="4">
        <f t="shared" si="220"/>
        <v>0</v>
      </c>
      <c r="X221" s="4">
        <f t="shared" si="220"/>
        <v>0</v>
      </c>
      <c r="Y221" s="4">
        <f t="shared" si="220"/>
        <v>0</v>
      </c>
      <c r="Z221" s="4">
        <f t="shared" si="220"/>
        <v>0</v>
      </c>
      <c r="AA221" s="4">
        <f t="shared" si="220"/>
        <v>0</v>
      </c>
      <c r="AB221" s="4">
        <f t="shared" si="220"/>
        <v>0</v>
      </c>
      <c r="AC221" s="4">
        <f t="shared" si="220"/>
        <v>0</v>
      </c>
      <c r="AD221" s="4">
        <f t="shared" si="220"/>
        <v>0</v>
      </c>
      <c r="AE221" s="4">
        <f t="shared" si="220"/>
        <v>0</v>
      </c>
      <c r="AF221" s="4">
        <f t="shared" si="220"/>
        <v>8114.166666666667</v>
      </c>
      <c r="AG221" s="4">
        <f t="shared" si="220"/>
        <v>8240.8333333333339</v>
      </c>
      <c r="AH221" s="4">
        <f t="shared" si="220"/>
        <v>8369.1666666666661</v>
      </c>
      <c r="AI221" s="4">
        <f t="shared" si="220"/>
        <v>8495.8333333333339</v>
      </c>
      <c r="AJ221" s="4">
        <f t="shared" si="220"/>
        <v>8622.5</v>
      </c>
      <c r="AK221" s="4">
        <f t="shared" si="220"/>
        <v>8750.8333333333339</v>
      </c>
      <c r="AL221" s="4">
        <f t="shared" si="220"/>
        <v>9205.625</v>
      </c>
      <c r="AM221" s="4">
        <f t="shared" si="220"/>
        <v>9332.2916666666661</v>
      </c>
      <c r="AN221" s="4">
        <f t="shared" si="220"/>
        <v>9460.625</v>
      </c>
      <c r="AO221" s="4">
        <f t="shared" si="220"/>
        <v>9587.2916666666661</v>
      </c>
      <c r="AP221" s="4">
        <f t="shared" si="220"/>
        <v>9713.9583333333339</v>
      </c>
      <c r="AQ221" s="4">
        <f t="shared" si="220"/>
        <v>9842.2916666666661</v>
      </c>
      <c r="AR221" s="4">
        <f t="shared" si="220"/>
        <v>9968.9583333333339</v>
      </c>
      <c r="AS221" s="4">
        <f t="shared" si="220"/>
        <v>10095.625</v>
      </c>
      <c r="AT221" s="4">
        <f t="shared" si="220"/>
        <v>10223.958333333334</v>
      </c>
      <c r="AU221" s="4">
        <f t="shared" si="220"/>
        <v>10350.625</v>
      </c>
      <c r="AV221" s="4">
        <f t="shared" si="220"/>
        <v>10477.291666666666</v>
      </c>
      <c r="AW221" s="4">
        <f t="shared" si="220"/>
        <v>10605.625</v>
      </c>
      <c r="AX221" s="4">
        <f t="shared" si="220"/>
        <v>11076.822916666666</v>
      </c>
      <c r="AY221" s="4">
        <f t="shared" si="220"/>
        <v>11203.489583333334</v>
      </c>
      <c r="AZ221" s="4">
        <f t="shared" si="220"/>
        <v>11331.822916666668</v>
      </c>
      <c r="BA221" s="4">
        <f t="shared" si="220"/>
        <v>11458.489583333332</v>
      </c>
      <c r="BB221" s="4">
        <f t="shared" si="220"/>
        <v>11585.15625</v>
      </c>
      <c r="BC221" s="4">
        <f t="shared" si="220"/>
        <v>11713.489583333332</v>
      </c>
      <c r="BD221" s="4">
        <f t="shared" si="220"/>
        <v>11840.15625</v>
      </c>
      <c r="BE221" s="4">
        <f t="shared" si="220"/>
        <v>11966.822916666668</v>
      </c>
      <c r="BF221" s="4">
        <f t="shared" si="220"/>
        <v>12095.15625</v>
      </c>
      <c r="BG221" s="4">
        <f t="shared" si="220"/>
        <v>12221.822916666668</v>
      </c>
      <c r="BH221" s="4">
        <f t="shared" si="220"/>
        <v>12348.489583333332</v>
      </c>
      <c r="BI221" s="4">
        <f t="shared" si="220"/>
        <v>12476.822916666668</v>
      </c>
    </row>
    <row r="222" spans="1:61" ht="15.75" customHeight="1" x14ac:dyDescent="0.2">
      <c r="A222" s="49" t="s">
        <v>167</v>
      </c>
      <c r="B222" s="4">
        <f t="shared" si="214"/>
        <v>9018.9724390730662</v>
      </c>
      <c r="C222" s="4">
        <f t="shared" si="220"/>
        <v>8869.6603028250029</v>
      </c>
      <c r="D222" s="4">
        <f t="shared" si="220"/>
        <v>8418.7364793697707</v>
      </c>
      <c r="E222" s="4">
        <f t="shared" si="220"/>
        <v>8616.041861784659</v>
      </c>
      <c r="F222" s="4">
        <f t="shared" si="220"/>
        <v>8475.6763056078216</v>
      </c>
      <c r="G222" s="4">
        <f t="shared" si="220"/>
        <v>8673.8173781728328</v>
      </c>
      <c r="H222" s="4">
        <f t="shared" si="220"/>
        <v>7296.6146728109907</v>
      </c>
      <c r="I222" s="4">
        <f t="shared" si="220"/>
        <v>7399.4421397732167</v>
      </c>
      <c r="J222" s="4">
        <f t="shared" si="220"/>
        <v>7461.1764798286013</v>
      </c>
      <c r="K222" s="4">
        <f t="shared" si="220"/>
        <v>7615.30626919311</v>
      </c>
      <c r="L222" s="4">
        <f t="shared" si="220"/>
        <v>7660.3089088576817</v>
      </c>
      <c r="M222" s="4">
        <f t="shared" si="220"/>
        <v>7858.774666255058</v>
      </c>
      <c r="N222" s="4">
        <f t="shared" si="220"/>
        <v>7866.133012584065</v>
      </c>
      <c r="O222" s="4">
        <f t="shared" si="220"/>
        <v>8006.4743834755554</v>
      </c>
      <c r="P222" s="4">
        <f t="shared" si="220"/>
        <v>8112.7303815540681</v>
      </c>
      <c r="Q222" s="4">
        <f t="shared" si="220"/>
        <v>8143.2641440268799</v>
      </c>
      <c r="R222" s="4">
        <f t="shared" si="220"/>
        <v>8096.2944931071997</v>
      </c>
      <c r="S222" s="4">
        <f t="shared" si="220"/>
        <v>8296.4148877004809</v>
      </c>
      <c r="T222" s="4">
        <f t="shared" si="220"/>
        <v>8234.1340061055998</v>
      </c>
      <c r="U222" s="4">
        <f t="shared" si="220"/>
        <v>8239.2379914777612</v>
      </c>
      <c r="V222" s="4">
        <f t="shared" si="220"/>
        <v>8082.6457015628803</v>
      </c>
      <c r="W222" s="4">
        <f t="shared" si="220"/>
        <v>8224.3515936780805</v>
      </c>
      <c r="X222" s="4">
        <f t="shared" si="220"/>
        <v>8125.8748058956808</v>
      </c>
      <c r="Y222" s="4">
        <f t="shared" si="220"/>
        <v>8270.5328643020803</v>
      </c>
      <c r="Z222" s="4">
        <f t="shared" si="220"/>
        <v>6871.5027267678724</v>
      </c>
      <c r="AA222" s="4">
        <f t="shared" si="220"/>
        <v>6928.2795026227213</v>
      </c>
      <c r="AB222" s="4">
        <f t="shared" si="220"/>
        <v>6946.6058372160005</v>
      </c>
      <c r="AC222" s="4">
        <f t="shared" si="220"/>
        <v>6999.4381620345612</v>
      </c>
      <c r="AD222" s="4">
        <f t="shared" si="220"/>
        <v>6895.244177815297</v>
      </c>
      <c r="AE222" s="4">
        <f t="shared" si="220"/>
        <v>6994.674922859137</v>
      </c>
      <c r="AF222" s="4">
        <f t="shared" si="220"/>
        <v>7065.6370662359041</v>
      </c>
      <c r="AG222" s="4">
        <f t="shared" si="220"/>
        <v>7069.8628594775046</v>
      </c>
      <c r="AH222" s="4">
        <f t="shared" si="220"/>
        <v>6993.0770032757773</v>
      </c>
      <c r="AI222" s="4">
        <f t="shared" si="220"/>
        <v>7072.0896363371521</v>
      </c>
      <c r="AJ222" s="4">
        <f t="shared" si="220"/>
        <v>7004.3121047040004</v>
      </c>
      <c r="AK222" s="4">
        <f t="shared" si="220"/>
        <v>7099.9876187566088</v>
      </c>
      <c r="AL222" s="4">
        <f t="shared" si="220"/>
        <v>7269.5646469432322</v>
      </c>
      <c r="AM222" s="4">
        <f t="shared" si="220"/>
        <v>7343.1808607255043</v>
      </c>
      <c r="AN222" s="4">
        <f t="shared" si="220"/>
        <v>7369.4659542374411</v>
      </c>
      <c r="AO222" s="4">
        <f t="shared" si="220"/>
        <v>7430.7179980197125</v>
      </c>
      <c r="AP222" s="4">
        <f t="shared" si="220"/>
        <v>7325.7087938004488</v>
      </c>
      <c r="AQ222" s="4">
        <f t="shared" si="220"/>
        <v>7434.2919578530564</v>
      </c>
      <c r="AR222" s="4">
        <f t="shared" si="220"/>
        <v>7505.5258412298244</v>
      </c>
      <c r="AS222" s="4">
        <f t="shared" si="220"/>
        <v>7517.5211733450251</v>
      </c>
      <c r="AT222" s="4">
        <f t="shared" si="220"/>
        <v>7432.0438581795843</v>
      </c>
      <c r="AU222" s="4">
        <f t="shared" si="220"/>
        <v>7503.8062522321934</v>
      </c>
      <c r="AV222" s="4">
        <f t="shared" si="220"/>
        <v>7435.4852405990405</v>
      </c>
      <c r="AW222" s="4">
        <f t="shared" si="220"/>
        <v>7532.2477146516485</v>
      </c>
      <c r="AX222" s="4">
        <f t="shared" si="220"/>
        <v>7729.7701156755847</v>
      </c>
      <c r="AY222" s="4">
        <f t="shared" si="220"/>
        <v>7803.9298094578571</v>
      </c>
      <c r="AZ222" s="4">
        <f t="shared" si="220"/>
        <v>7829.6714229697936</v>
      </c>
      <c r="BA222" s="4">
        <f t="shared" si="220"/>
        <v>7891.1952067520651</v>
      </c>
      <c r="BB222" s="4">
        <f t="shared" si="220"/>
        <v>7802.0210004151686</v>
      </c>
      <c r="BC222" s="4">
        <f t="shared" si="220"/>
        <v>7919.7565834765446</v>
      </c>
      <c r="BD222" s="4">
        <f t="shared" si="220"/>
        <v>7999.9415757494407</v>
      </c>
      <c r="BE222" s="4">
        <f t="shared" si="220"/>
        <v>8010.8499478646409</v>
      </c>
      <c r="BF222" s="4">
        <f t="shared" si="220"/>
        <v>7932.9771316629131</v>
      </c>
      <c r="BG222" s="4">
        <f t="shared" si="220"/>
        <v>8013.0767247242893</v>
      </c>
      <c r="BH222" s="4">
        <f t="shared" si="220"/>
        <v>7960.5081910185609</v>
      </c>
      <c r="BI222" s="4">
        <f t="shared" si="220"/>
        <v>8073.945063088705</v>
      </c>
    </row>
    <row r="223" spans="1:61" ht="15.75" customHeight="1" x14ac:dyDescent="0.2">
      <c r="A223" s="3" t="s">
        <v>168</v>
      </c>
      <c r="B223" s="4">
        <f t="shared" si="214"/>
        <v>9018.9724390730662</v>
      </c>
      <c r="C223" s="4">
        <f t="shared" si="220"/>
        <v>8869.6603028250029</v>
      </c>
      <c r="D223" s="4">
        <f t="shared" si="220"/>
        <v>8418.7364793697707</v>
      </c>
      <c r="E223" s="4">
        <f t="shared" si="220"/>
        <v>8616.041861784659</v>
      </c>
      <c r="F223" s="4">
        <f t="shared" si="220"/>
        <v>8475.6763056078216</v>
      </c>
      <c r="G223" s="4">
        <f t="shared" si="220"/>
        <v>8673.8173781728328</v>
      </c>
      <c r="H223" s="4">
        <f t="shared" si="220"/>
        <v>7296.6146728109907</v>
      </c>
      <c r="I223" s="4">
        <f t="shared" si="220"/>
        <v>7399.4421397732167</v>
      </c>
      <c r="J223" s="4">
        <f t="shared" si="220"/>
        <v>7461.1764798286013</v>
      </c>
      <c r="K223" s="4">
        <f t="shared" si="220"/>
        <v>7615.30626919311</v>
      </c>
      <c r="L223" s="4">
        <f t="shared" si="220"/>
        <v>7660.3089088576817</v>
      </c>
      <c r="M223" s="4">
        <f t="shared" si="220"/>
        <v>7858.774666255058</v>
      </c>
      <c r="N223" s="4">
        <f t="shared" si="220"/>
        <v>7866.133012584065</v>
      </c>
      <c r="O223" s="4">
        <f t="shared" si="220"/>
        <v>8006.4743834755554</v>
      </c>
      <c r="P223" s="4">
        <f t="shared" si="220"/>
        <v>8112.7303815540681</v>
      </c>
      <c r="Q223" s="4">
        <f t="shared" si="220"/>
        <v>8143.2641440268799</v>
      </c>
      <c r="R223" s="4">
        <f t="shared" si="220"/>
        <v>8096.2944931071997</v>
      </c>
      <c r="S223" s="4">
        <f t="shared" si="220"/>
        <v>8296.4148877004809</v>
      </c>
      <c r="T223" s="4">
        <f t="shared" si="220"/>
        <v>8234.1340061055998</v>
      </c>
      <c r="U223" s="4">
        <f t="shared" si="220"/>
        <v>8239.2379914777612</v>
      </c>
      <c r="V223" s="4">
        <f t="shared" si="220"/>
        <v>8082.6457015628803</v>
      </c>
      <c r="W223" s="4">
        <f t="shared" si="220"/>
        <v>8224.3515936780805</v>
      </c>
      <c r="X223" s="4">
        <f t="shared" si="220"/>
        <v>8125.8748058956808</v>
      </c>
      <c r="Y223" s="4">
        <f t="shared" si="220"/>
        <v>8270.5328643020803</v>
      </c>
      <c r="Z223" s="4">
        <f t="shared" si="220"/>
        <v>6871.5027267678724</v>
      </c>
      <c r="AA223" s="4">
        <f t="shared" si="220"/>
        <v>6928.2795026227213</v>
      </c>
      <c r="AB223" s="4">
        <f t="shared" si="220"/>
        <v>6946.6058372160005</v>
      </c>
      <c r="AC223" s="4">
        <f t="shared" si="220"/>
        <v>6999.4381620345612</v>
      </c>
      <c r="AD223" s="4">
        <f t="shared" si="220"/>
        <v>6895.244177815297</v>
      </c>
      <c r="AE223" s="4">
        <f t="shared" si="220"/>
        <v>6994.674922859137</v>
      </c>
      <c r="AF223" s="4">
        <f t="shared" si="220"/>
        <v>7065.6370662359041</v>
      </c>
      <c r="AG223" s="4">
        <f t="shared" ref="C223:BI227" si="221">AG43+AG103+AG163</f>
        <v>7069.8628594775046</v>
      </c>
      <c r="AH223" s="4">
        <f t="shared" si="221"/>
        <v>6993.0770032757773</v>
      </c>
      <c r="AI223" s="4">
        <f t="shared" si="221"/>
        <v>7072.0896363371521</v>
      </c>
      <c r="AJ223" s="4">
        <f t="shared" si="221"/>
        <v>7004.3121047040004</v>
      </c>
      <c r="AK223" s="4">
        <f t="shared" si="221"/>
        <v>7099.9876187566088</v>
      </c>
      <c r="AL223" s="4">
        <f t="shared" si="221"/>
        <v>7269.5646469432322</v>
      </c>
      <c r="AM223" s="4">
        <f t="shared" si="221"/>
        <v>7343.1808607255043</v>
      </c>
      <c r="AN223" s="4">
        <f t="shared" si="221"/>
        <v>7369.4659542374411</v>
      </c>
      <c r="AO223" s="4">
        <f t="shared" si="221"/>
        <v>7430.7179980197125</v>
      </c>
      <c r="AP223" s="4">
        <f t="shared" si="221"/>
        <v>7325.7087938004488</v>
      </c>
      <c r="AQ223" s="4">
        <f t="shared" si="221"/>
        <v>7434.2919578530564</v>
      </c>
      <c r="AR223" s="4">
        <f t="shared" si="221"/>
        <v>7505.5258412298244</v>
      </c>
      <c r="AS223" s="4">
        <f t="shared" si="221"/>
        <v>7517.5211733450251</v>
      </c>
      <c r="AT223" s="4">
        <f t="shared" si="221"/>
        <v>7432.0438581795843</v>
      </c>
      <c r="AU223" s="4">
        <f t="shared" si="221"/>
        <v>7503.8062522321934</v>
      </c>
      <c r="AV223" s="4">
        <f t="shared" si="221"/>
        <v>7435.4852405990405</v>
      </c>
      <c r="AW223" s="4">
        <f t="shared" si="221"/>
        <v>7532.2477146516485</v>
      </c>
      <c r="AX223" s="4">
        <f t="shared" si="221"/>
        <v>7729.7701156755847</v>
      </c>
      <c r="AY223" s="4">
        <f t="shared" si="221"/>
        <v>7803.9298094578571</v>
      </c>
      <c r="AZ223" s="4">
        <f t="shared" si="221"/>
        <v>7829.6714229697936</v>
      </c>
      <c r="BA223" s="4">
        <f t="shared" si="221"/>
        <v>7891.1952067520651</v>
      </c>
      <c r="BB223" s="4">
        <f t="shared" si="221"/>
        <v>7802.0210004151686</v>
      </c>
      <c r="BC223" s="4">
        <f t="shared" si="221"/>
        <v>7919.7565834765446</v>
      </c>
      <c r="BD223" s="4">
        <f t="shared" si="221"/>
        <v>7999.9415757494407</v>
      </c>
      <c r="BE223" s="4">
        <f t="shared" si="221"/>
        <v>8010.8499478646409</v>
      </c>
      <c r="BF223" s="4">
        <f t="shared" si="221"/>
        <v>7932.9771316629131</v>
      </c>
      <c r="BG223" s="4">
        <f t="shared" si="221"/>
        <v>8013.0767247242893</v>
      </c>
      <c r="BH223" s="4">
        <f t="shared" si="221"/>
        <v>7960.5081910185609</v>
      </c>
      <c r="BI223" s="4">
        <f t="shared" si="221"/>
        <v>8073.945063088705</v>
      </c>
    </row>
    <row r="224" spans="1:61" ht="15.75" customHeight="1" x14ac:dyDescent="0.2">
      <c r="A224" s="3" t="s">
        <v>168</v>
      </c>
      <c r="B224" s="4">
        <f t="shared" si="214"/>
        <v>0</v>
      </c>
      <c r="C224" s="4">
        <f t="shared" si="221"/>
        <v>0</v>
      </c>
      <c r="D224" s="4">
        <f t="shared" si="221"/>
        <v>0</v>
      </c>
      <c r="E224" s="4">
        <f t="shared" si="221"/>
        <v>0</v>
      </c>
      <c r="F224" s="4">
        <f t="shared" si="221"/>
        <v>0</v>
      </c>
      <c r="G224" s="4">
        <f t="shared" si="221"/>
        <v>0</v>
      </c>
      <c r="H224" s="4">
        <f t="shared" si="221"/>
        <v>7296.6146728109907</v>
      </c>
      <c r="I224" s="4">
        <f t="shared" si="221"/>
        <v>7399.4421397732167</v>
      </c>
      <c r="J224" s="4">
        <f t="shared" si="221"/>
        <v>7461.1764798286013</v>
      </c>
      <c r="K224" s="4">
        <f t="shared" si="221"/>
        <v>7615.30626919311</v>
      </c>
      <c r="L224" s="4">
        <f t="shared" si="221"/>
        <v>7660.3089088576817</v>
      </c>
      <c r="M224" s="4">
        <f t="shared" si="221"/>
        <v>7858.774666255058</v>
      </c>
      <c r="N224" s="4">
        <f t="shared" si="221"/>
        <v>7866.133012584065</v>
      </c>
      <c r="O224" s="4">
        <f t="shared" si="221"/>
        <v>8006.4743834755554</v>
      </c>
      <c r="P224" s="4">
        <f t="shared" si="221"/>
        <v>8112.7303815540681</v>
      </c>
      <c r="Q224" s="4">
        <f t="shared" si="221"/>
        <v>8143.2641440268799</v>
      </c>
      <c r="R224" s="4">
        <f t="shared" si="221"/>
        <v>8096.2944931071997</v>
      </c>
      <c r="S224" s="4">
        <f t="shared" si="221"/>
        <v>8296.4148877004809</v>
      </c>
      <c r="T224" s="4">
        <f t="shared" si="221"/>
        <v>8234.1340061055998</v>
      </c>
      <c r="U224" s="4">
        <f t="shared" si="221"/>
        <v>8239.2379914777612</v>
      </c>
      <c r="V224" s="4">
        <f t="shared" si="221"/>
        <v>8082.6457015628803</v>
      </c>
      <c r="W224" s="4">
        <f t="shared" si="221"/>
        <v>8224.3515936780805</v>
      </c>
      <c r="X224" s="4">
        <f t="shared" si="221"/>
        <v>8125.8748058956808</v>
      </c>
      <c r="Y224" s="4">
        <f t="shared" si="221"/>
        <v>8270.5328643020803</v>
      </c>
      <c r="Z224" s="4">
        <f t="shared" si="221"/>
        <v>6871.5027267678724</v>
      </c>
      <c r="AA224" s="4">
        <f t="shared" si="221"/>
        <v>6928.2795026227213</v>
      </c>
      <c r="AB224" s="4">
        <f t="shared" si="221"/>
        <v>6946.6058372160005</v>
      </c>
      <c r="AC224" s="4">
        <f t="shared" si="221"/>
        <v>6999.4381620345612</v>
      </c>
      <c r="AD224" s="4">
        <f t="shared" si="221"/>
        <v>6895.244177815297</v>
      </c>
      <c r="AE224" s="4">
        <f t="shared" si="221"/>
        <v>6994.674922859137</v>
      </c>
      <c r="AF224" s="4">
        <f t="shared" si="221"/>
        <v>7065.6370662359041</v>
      </c>
      <c r="AG224" s="4">
        <f t="shared" si="221"/>
        <v>7069.8628594775046</v>
      </c>
      <c r="AH224" s="4">
        <f t="shared" si="221"/>
        <v>6993.0770032757773</v>
      </c>
      <c r="AI224" s="4">
        <f t="shared" si="221"/>
        <v>7072.0896363371521</v>
      </c>
      <c r="AJ224" s="4">
        <f t="shared" si="221"/>
        <v>7004.3121047040004</v>
      </c>
      <c r="AK224" s="4">
        <f t="shared" si="221"/>
        <v>7099.9876187566088</v>
      </c>
      <c r="AL224" s="4">
        <f t="shared" si="221"/>
        <v>7269.5646469432322</v>
      </c>
      <c r="AM224" s="4">
        <f t="shared" si="221"/>
        <v>7343.1808607255043</v>
      </c>
      <c r="AN224" s="4">
        <f t="shared" si="221"/>
        <v>7369.4659542374411</v>
      </c>
      <c r="AO224" s="4">
        <f t="shared" si="221"/>
        <v>7430.7179980197125</v>
      </c>
      <c r="AP224" s="4">
        <f t="shared" si="221"/>
        <v>7325.7087938004488</v>
      </c>
      <c r="AQ224" s="4">
        <f t="shared" si="221"/>
        <v>7434.2919578530564</v>
      </c>
      <c r="AR224" s="4">
        <f t="shared" si="221"/>
        <v>7505.5258412298244</v>
      </c>
      <c r="AS224" s="4">
        <f t="shared" si="221"/>
        <v>7517.5211733450251</v>
      </c>
      <c r="AT224" s="4">
        <f t="shared" si="221"/>
        <v>7432.0438581795843</v>
      </c>
      <c r="AU224" s="4">
        <f t="shared" si="221"/>
        <v>7503.8062522321934</v>
      </c>
      <c r="AV224" s="4">
        <f t="shared" si="221"/>
        <v>7435.4852405990405</v>
      </c>
      <c r="AW224" s="4">
        <f t="shared" si="221"/>
        <v>7532.2477146516485</v>
      </c>
      <c r="AX224" s="4">
        <f t="shared" si="221"/>
        <v>7729.7701156755847</v>
      </c>
      <c r="AY224" s="4">
        <f t="shared" si="221"/>
        <v>7803.9298094578571</v>
      </c>
      <c r="AZ224" s="4">
        <f t="shared" si="221"/>
        <v>7829.6714229697936</v>
      </c>
      <c r="BA224" s="4">
        <f t="shared" si="221"/>
        <v>7891.1952067520651</v>
      </c>
      <c r="BB224" s="4">
        <f t="shared" si="221"/>
        <v>7802.0210004151686</v>
      </c>
      <c r="BC224" s="4">
        <f t="shared" si="221"/>
        <v>7919.7565834765446</v>
      </c>
      <c r="BD224" s="4">
        <f t="shared" si="221"/>
        <v>7999.9415757494407</v>
      </c>
      <c r="BE224" s="4">
        <f t="shared" si="221"/>
        <v>8010.8499478646409</v>
      </c>
      <c r="BF224" s="4">
        <f t="shared" si="221"/>
        <v>7932.9771316629131</v>
      </c>
      <c r="BG224" s="4">
        <f t="shared" si="221"/>
        <v>8013.0767247242893</v>
      </c>
      <c r="BH224" s="4">
        <f t="shared" si="221"/>
        <v>7960.5081910185609</v>
      </c>
      <c r="BI224" s="4">
        <f t="shared" si="221"/>
        <v>8073.945063088705</v>
      </c>
    </row>
    <row r="225" spans="1:61" ht="15.75" customHeight="1" x14ac:dyDescent="0.2">
      <c r="A225" s="3" t="s">
        <v>168</v>
      </c>
      <c r="B225" s="4">
        <f t="shared" si="214"/>
        <v>0</v>
      </c>
      <c r="C225" s="4">
        <f t="shared" si="221"/>
        <v>0</v>
      </c>
      <c r="D225" s="4">
        <f t="shared" si="221"/>
        <v>0</v>
      </c>
      <c r="E225" s="4">
        <f t="shared" si="221"/>
        <v>0</v>
      </c>
      <c r="F225" s="4">
        <f t="shared" si="221"/>
        <v>0</v>
      </c>
      <c r="G225" s="4">
        <f t="shared" si="221"/>
        <v>0</v>
      </c>
      <c r="H225" s="4">
        <f t="shared" si="221"/>
        <v>0</v>
      </c>
      <c r="I225" s="4">
        <f t="shared" si="221"/>
        <v>0</v>
      </c>
      <c r="J225" s="4">
        <f t="shared" si="221"/>
        <v>0</v>
      </c>
      <c r="K225" s="4">
        <f t="shared" si="221"/>
        <v>0</v>
      </c>
      <c r="L225" s="4">
        <f t="shared" si="221"/>
        <v>0</v>
      </c>
      <c r="M225" s="4">
        <f t="shared" si="221"/>
        <v>0</v>
      </c>
      <c r="N225" s="4">
        <f t="shared" si="221"/>
        <v>0</v>
      </c>
      <c r="O225" s="4">
        <f t="shared" si="221"/>
        <v>0</v>
      </c>
      <c r="P225" s="4">
        <f t="shared" si="221"/>
        <v>0</v>
      </c>
      <c r="Q225" s="4">
        <f t="shared" si="221"/>
        <v>0</v>
      </c>
      <c r="R225" s="4">
        <f t="shared" si="221"/>
        <v>0</v>
      </c>
      <c r="S225" s="4">
        <f t="shared" si="221"/>
        <v>0</v>
      </c>
      <c r="T225" s="4">
        <f t="shared" si="221"/>
        <v>0</v>
      </c>
      <c r="U225" s="4">
        <f t="shared" si="221"/>
        <v>0</v>
      </c>
      <c r="V225" s="4">
        <f t="shared" si="221"/>
        <v>0</v>
      </c>
      <c r="W225" s="4">
        <f t="shared" si="221"/>
        <v>0</v>
      </c>
      <c r="X225" s="4">
        <f t="shared" si="221"/>
        <v>0</v>
      </c>
      <c r="Y225" s="4">
        <f t="shared" si="221"/>
        <v>0</v>
      </c>
      <c r="Z225" s="4">
        <f t="shared" si="221"/>
        <v>7277.7527267678715</v>
      </c>
      <c r="AA225" s="4">
        <f t="shared" si="221"/>
        <v>7334.5295026227195</v>
      </c>
      <c r="AB225" s="4">
        <f t="shared" si="221"/>
        <v>7352.8558372159996</v>
      </c>
      <c r="AC225" s="4">
        <f t="shared" si="221"/>
        <v>7405.6881620345603</v>
      </c>
      <c r="AD225" s="4">
        <f t="shared" si="221"/>
        <v>7301.4941778152961</v>
      </c>
      <c r="AE225" s="4">
        <f t="shared" si="221"/>
        <v>7400.9249228591361</v>
      </c>
      <c r="AF225" s="4">
        <f t="shared" si="221"/>
        <v>7471.8870662359041</v>
      </c>
      <c r="AG225" s="4">
        <f t="shared" si="221"/>
        <v>7476.1128594775037</v>
      </c>
      <c r="AH225" s="4">
        <f t="shared" si="221"/>
        <v>7399.3270032757755</v>
      </c>
      <c r="AI225" s="4">
        <f t="shared" si="221"/>
        <v>7478.3396363371521</v>
      </c>
      <c r="AJ225" s="4">
        <f t="shared" si="221"/>
        <v>7410.5621047039995</v>
      </c>
      <c r="AK225" s="4">
        <f t="shared" si="221"/>
        <v>7506.2376187566078</v>
      </c>
      <c r="AL225" s="4">
        <f t="shared" si="221"/>
        <v>7696.1271469432322</v>
      </c>
      <c r="AM225" s="4">
        <f t="shared" si="221"/>
        <v>7769.7433607255034</v>
      </c>
      <c r="AN225" s="4">
        <f t="shared" si="221"/>
        <v>7796.0284542374393</v>
      </c>
      <c r="AO225" s="4">
        <f t="shared" si="221"/>
        <v>7857.2804980197125</v>
      </c>
      <c r="AP225" s="4">
        <f t="shared" si="221"/>
        <v>7752.2712938004479</v>
      </c>
      <c r="AQ225" s="4">
        <f t="shared" si="221"/>
        <v>7860.8544578530564</v>
      </c>
      <c r="AR225" s="4">
        <f t="shared" si="221"/>
        <v>7932.0883412298244</v>
      </c>
      <c r="AS225" s="4">
        <f t="shared" si="221"/>
        <v>7944.0836733450242</v>
      </c>
      <c r="AT225" s="4">
        <f t="shared" si="221"/>
        <v>7858.6063581795843</v>
      </c>
      <c r="AU225" s="4">
        <f t="shared" si="221"/>
        <v>7930.3687522321925</v>
      </c>
      <c r="AV225" s="4">
        <f t="shared" si="221"/>
        <v>7862.0477405990405</v>
      </c>
      <c r="AW225" s="4">
        <f t="shared" si="221"/>
        <v>7958.8102146516485</v>
      </c>
      <c r="AX225" s="4">
        <f t="shared" si="221"/>
        <v>8177.6607406755838</v>
      </c>
      <c r="AY225" s="4">
        <f t="shared" si="221"/>
        <v>8251.8204344578553</v>
      </c>
      <c r="AZ225" s="4">
        <f t="shared" si="221"/>
        <v>8277.5620479697918</v>
      </c>
      <c r="BA225" s="4">
        <f t="shared" si="221"/>
        <v>8339.0858317520651</v>
      </c>
      <c r="BB225" s="4">
        <f t="shared" si="221"/>
        <v>8249.9116254151668</v>
      </c>
      <c r="BC225" s="4">
        <f t="shared" si="221"/>
        <v>8367.6472084765446</v>
      </c>
      <c r="BD225" s="4">
        <f t="shared" si="221"/>
        <v>8447.8322007494389</v>
      </c>
      <c r="BE225" s="4">
        <f t="shared" si="221"/>
        <v>8458.7405728646409</v>
      </c>
      <c r="BF225" s="4">
        <f t="shared" si="221"/>
        <v>8380.8677566629121</v>
      </c>
      <c r="BG225" s="4">
        <f t="shared" si="221"/>
        <v>8460.9673497242875</v>
      </c>
      <c r="BH225" s="4">
        <f t="shared" si="221"/>
        <v>8408.39881601856</v>
      </c>
      <c r="BI225" s="4">
        <f t="shared" si="221"/>
        <v>8521.835688088704</v>
      </c>
    </row>
    <row r="226" spans="1:61" ht="15.75" customHeight="1" x14ac:dyDescent="0.2">
      <c r="A226" s="3" t="s">
        <v>168</v>
      </c>
      <c r="B226" s="4">
        <f t="shared" si="214"/>
        <v>0</v>
      </c>
      <c r="C226" s="4">
        <f t="shared" si="221"/>
        <v>0</v>
      </c>
      <c r="D226" s="4">
        <f t="shared" si="221"/>
        <v>0</v>
      </c>
      <c r="E226" s="4">
        <f t="shared" si="221"/>
        <v>0</v>
      </c>
      <c r="F226" s="4">
        <f t="shared" si="221"/>
        <v>0</v>
      </c>
      <c r="G226" s="4">
        <f t="shared" si="221"/>
        <v>0</v>
      </c>
      <c r="H226" s="4">
        <f t="shared" si="221"/>
        <v>0</v>
      </c>
      <c r="I226" s="4">
        <f t="shared" si="221"/>
        <v>0</v>
      </c>
      <c r="J226" s="4">
        <f t="shared" si="221"/>
        <v>0</v>
      </c>
      <c r="K226" s="4">
        <f t="shared" si="221"/>
        <v>0</v>
      </c>
      <c r="L226" s="4">
        <f t="shared" si="221"/>
        <v>0</v>
      </c>
      <c r="M226" s="4">
        <f t="shared" si="221"/>
        <v>0</v>
      </c>
      <c r="N226" s="4">
        <f t="shared" si="221"/>
        <v>0</v>
      </c>
      <c r="O226" s="4">
        <f t="shared" si="221"/>
        <v>0</v>
      </c>
      <c r="P226" s="4">
        <f t="shared" si="221"/>
        <v>0</v>
      </c>
      <c r="Q226" s="4">
        <f t="shared" si="221"/>
        <v>0</v>
      </c>
      <c r="R226" s="4">
        <f t="shared" si="221"/>
        <v>0</v>
      </c>
      <c r="S226" s="4">
        <f t="shared" si="221"/>
        <v>0</v>
      </c>
      <c r="T226" s="4">
        <f t="shared" si="221"/>
        <v>0</v>
      </c>
      <c r="U226" s="4">
        <f t="shared" si="221"/>
        <v>0</v>
      </c>
      <c r="V226" s="4">
        <f t="shared" si="221"/>
        <v>0</v>
      </c>
      <c r="W226" s="4">
        <f t="shared" si="221"/>
        <v>0</v>
      </c>
      <c r="X226" s="4">
        <f t="shared" si="221"/>
        <v>0</v>
      </c>
      <c r="Y226" s="4">
        <f t="shared" si="221"/>
        <v>0</v>
      </c>
      <c r="Z226" s="4">
        <f t="shared" si="221"/>
        <v>6652.7527267678715</v>
      </c>
      <c r="AA226" s="4">
        <f t="shared" si="221"/>
        <v>6709.5295026227195</v>
      </c>
      <c r="AB226" s="4">
        <f t="shared" si="221"/>
        <v>6727.8558372159996</v>
      </c>
      <c r="AC226" s="4">
        <f t="shared" si="221"/>
        <v>6780.6881620345603</v>
      </c>
      <c r="AD226" s="4">
        <f t="shared" si="221"/>
        <v>6676.4941778152961</v>
      </c>
      <c r="AE226" s="4">
        <f t="shared" si="221"/>
        <v>6775.9249228591361</v>
      </c>
      <c r="AF226" s="4">
        <f t="shared" si="221"/>
        <v>6846.8870662359041</v>
      </c>
      <c r="AG226" s="4">
        <f t="shared" si="221"/>
        <v>6851.1128594775037</v>
      </c>
      <c r="AH226" s="4">
        <f t="shared" si="221"/>
        <v>6774.3270032757755</v>
      </c>
      <c r="AI226" s="4">
        <f t="shared" si="221"/>
        <v>6853.3396363371521</v>
      </c>
      <c r="AJ226" s="4">
        <f t="shared" si="221"/>
        <v>6785.5621047039995</v>
      </c>
      <c r="AK226" s="4">
        <f t="shared" si="221"/>
        <v>6881.2376187566078</v>
      </c>
      <c r="AL226" s="4">
        <f t="shared" si="221"/>
        <v>7039.8771469432322</v>
      </c>
      <c r="AM226" s="4">
        <f t="shared" si="221"/>
        <v>7113.4933607255034</v>
      </c>
      <c r="AN226" s="4">
        <f t="shared" si="221"/>
        <v>7139.7784542374393</v>
      </c>
      <c r="AO226" s="4">
        <f t="shared" si="221"/>
        <v>7201.0304980197125</v>
      </c>
      <c r="AP226" s="4">
        <f t="shared" si="221"/>
        <v>7096.0212938004479</v>
      </c>
      <c r="AQ226" s="4">
        <f t="shared" si="221"/>
        <v>7204.6044578530564</v>
      </c>
      <c r="AR226" s="4">
        <f t="shared" si="221"/>
        <v>7275.8383412298244</v>
      </c>
      <c r="AS226" s="4">
        <f t="shared" si="221"/>
        <v>7287.8336733450242</v>
      </c>
      <c r="AT226" s="4">
        <f t="shared" si="221"/>
        <v>7202.3563581795843</v>
      </c>
      <c r="AU226" s="4">
        <f t="shared" si="221"/>
        <v>7274.1187522321925</v>
      </c>
      <c r="AV226" s="4">
        <f t="shared" si="221"/>
        <v>7205.7977405990405</v>
      </c>
      <c r="AW226" s="4">
        <f t="shared" si="221"/>
        <v>7302.5602146516485</v>
      </c>
      <c r="AX226" s="4">
        <f t="shared" si="221"/>
        <v>7488.5982406755838</v>
      </c>
      <c r="AY226" s="4">
        <f t="shared" si="221"/>
        <v>7562.7579344578562</v>
      </c>
      <c r="AZ226" s="4">
        <f t="shared" si="221"/>
        <v>7588.4995479697918</v>
      </c>
      <c r="BA226" s="4">
        <f t="shared" si="221"/>
        <v>7650.0233317520642</v>
      </c>
      <c r="BB226" s="4">
        <f t="shared" si="221"/>
        <v>7560.8491254151677</v>
      </c>
      <c r="BC226" s="4">
        <f t="shared" si="221"/>
        <v>7678.5847084765437</v>
      </c>
      <c r="BD226" s="4">
        <f t="shared" si="221"/>
        <v>7758.7697007494398</v>
      </c>
      <c r="BE226" s="4">
        <f t="shared" si="221"/>
        <v>7769.6780728646409</v>
      </c>
      <c r="BF226" s="4">
        <f t="shared" si="221"/>
        <v>7691.8052566629121</v>
      </c>
      <c r="BG226" s="4">
        <f t="shared" si="221"/>
        <v>7771.9048497242884</v>
      </c>
      <c r="BH226" s="4">
        <f t="shared" si="221"/>
        <v>7719.33631601856</v>
      </c>
      <c r="BI226" s="4">
        <f t="shared" si="221"/>
        <v>7832.773188088704</v>
      </c>
    </row>
    <row r="227" spans="1:61" ht="15.75" customHeight="1" x14ac:dyDescent="0.2">
      <c r="A227" s="3" t="s">
        <v>169</v>
      </c>
      <c r="B227" s="4">
        <f t="shared" si="214"/>
        <v>5259.4862195365331</v>
      </c>
      <c r="C227" s="4">
        <f t="shared" si="221"/>
        <v>5184.8301514125014</v>
      </c>
      <c r="D227" s="4">
        <f t="shared" si="221"/>
        <v>4959.3682396848853</v>
      </c>
      <c r="E227" s="4">
        <f t="shared" si="221"/>
        <v>5058.0209308923295</v>
      </c>
      <c r="F227" s="4">
        <f t="shared" si="221"/>
        <v>4987.8381528039108</v>
      </c>
      <c r="G227" s="4">
        <f t="shared" si="221"/>
        <v>5086.9086890864164</v>
      </c>
      <c r="H227" s="4">
        <f t="shared" si="221"/>
        <v>5180.7943379415765</v>
      </c>
      <c r="I227" s="4">
        <f t="shared" si="221"/>
        <v>5257.914938163246</v>
      </c>
      <c r="J227" s="4">
        <f t="shared" si="221"/>
        <v>5304.2156932047837</v>
      </c>
      <c r="K227" s="4">
        <f t="shared" si="221"/>
        <v>5419.813035228166</v>
      </c>
      <c r="L227" s="4">
        <f t="shared" si="221"/>
        <v>5453.5650149765952</v>
      </c>
      <c r="M227" s="4">
        <f t="shared" si="221"/>
        <v>5602.414333024627</v>
      </c>
      <c r="N227" s="4">
        <f t="shared" si="221"/>
        <v>5593.3497594380478</v>
      </c>
      <c r="O227" s="4">
        <f t="shared" si="221"/>
        <v>5698.6057876066661</v>
      </c>
      <c r="P227" s="4">
        <f t="shared" si="221"/>
        <v>5778.2977861655509</v>
      </c>
      <c r="Q227" s="4">
        <f t="shared" si="221"/>
        <v>5801.1981080201604</v>
      </c>
      <c r="R227" s="4">
        <f t="shared" si="221"/>
        <v>5765.9708698304003</v>
      </c>
      <c r="S227" s="4">
        <f t="shared" si="221"/>
        <v>5916.0611657753598</v>
      </c>
      <c r="T227" s="4">
        <f t="shared" si="221"/>
        <v>5869.3505045792008</v>
      </c>
      <c r="U227" s="4">
        <f t="shared" si="221"/>
        <v>5873.1784936083204</v>
      </c>
      <c r="V227" s="4">
        <f t="shared" si="221"/>
        <v>5755.7342761721602</v>
      </c>
      <c r="W227" s="4">
        <f t="shared" si="221"/>
        <v>5862.0136952585599</v>
      </c>
      <c r="X227" s="4">
        <f t="shared" si="221"/>
        <v>5788.1561044217606</v>
      </c>
      <c r="Y227" s="4">
        <f t="shared" si="221"/>
        <v>5896.6496482265602</v>
      </c>
      <c r="Z227" s="4">
        <f t="shared" si="221"/>
        <v>5970.9409084598401</v>
      </c>
      <c r="AA227" s="4">
        <f t="shared" si="221"/>
        <v>6041.9118782784008</v>
      </c>
      <c r="AB227" s="4">
        <f t="shared" si="221"/>
        <v>6064.8197965199997</v>
      </c>
      <c r="AC227" s="4">
        <f t="shared" si="221"/>
        <v>6130.860202543201</v>
      </c>
      <c r="AD227" s="4">
        <f t="shared" si="221"/>
        <v>6000.6177222691203</v>
      </c>
      <c r="AE227" s="4">
        <f t="shared" si="221"/>
        <v>6124.9061535739202</v>
      </c>
      <c r="AF227" s="4">
        <f t="shared" si="221"/>
        <v>6213.6088327948801</v>
      </c>
      <c r="AG227" s="4">
        <f t="shared" si="221"/>
        <v>6218.8910743468805</v>
      </c>
      <c r="AH227" s="4">
        <f t="shared" si="221"/>
        <v>6122.9087540947203</v>
      </c>
      <c r="AI227" s="4">
        <f t="shared" si="221"/>
        <v>6221.6745454214397</v>
      </c>
      <c r="AJ227" s="4">
        <f t="shared" si="221"/>
        <v>6136.9526308799996</v>
      </c>
      <c r="AK227" s="4">
        <f t="shared" si="221"/>
        <v>6256.5470234457607</v>
      </c>
      <c r="AL227" s="4">
        <f t="shared" si="221"/>
        <v>6337.5964336790403</v>
      </c>
      <c r="AM227" s="4">
        <f t="shared" si="221"/>
        <v>6429.6167009068795</v>
      </c>
      <c r="AN227" s="4">
        <f t="shared" si="221"/>
        <v>6462.4730677968</v>
      </c>
      <c r="AO227" s="4">
        <f t="shared" si="221"/>
        <v>6539.0381225246401</v>
      </c>
      <c r="AP227" s="4">
        <f t="shared" si="221"/>
        <v>6407.7766172505599</v>
      </c>
      <c r="AQ227" s="4">
        <f t="shared" si="221"/>
        <v>6543.5055723163205</v>
      </c>
      <c r="AR227" s="4">
        <f t="shared" si="221"/>
        <v>6632.5479265372805</v>
      </c>
      <c r="AS227" s="4">
        <f t="shared" si="221"/>
        <v>6647.54209168128</v>
      </c>
      <c r="AT227" s="4">
        <f t="shared" si="221"/>
        <v>6540.6954477244799</v>
      </c>
      <c r="AU227" s="4">
        <f t="shared" si="221"/>
        <v>6630.3984402902406</v>
      </c>
      <c r="AV227" s="4">
        <f t="shared" si="221"/>
        <v>6544.9971757488001</v>
      </c>
      <c r="AW227" s="4">
        <f t="shared" si="221"/>
        <v>6665.9502683145602</v>
      </c>
      <c r="AX227" s="4">
        <f t="shared" si="221"/>
        <v>6775.3853008444803</v>
      </c>
      <c r="AY227" s="4">
        <f t="shared" si="221"/>
        <v>6868.0849180723208</v>
      </c>
      <c r="AZ227" s="4">
        <f t="shared" ref="C227:BI232" si="222">AZ47+AZ107+AZ167</f>
        <v>6900.261934962241</v>
      </c>
      <c r="BA227" s="4">
        <f t="shared" si="222"/>
        <v>6977.1666646900812</v>
      </c>
      <c r="BB227" s="4">
        <f t="shared" si="222"/>
        <v>6865.698906768961</v>
      </c>
      <c r="BC227" s="4">
        <f t="shared" si="222"/>
        <v>7012.8683855956806</v>
      </c>
      <c r="BD227" s="4">
        <f t="shared" si="222"/>
        <v>7113.0996259368003</v>
      </c>
      <c r="BE227" s="4">
        <f t="shared" si="222"/>
        <v>7126.7350910808018</v>
      </c>
      <c r="BF227" s="4">
        <f t="shared" si="222"/>
        <v>7029.3940708286409</v>
      </c>
      <c r="BG227" s="4">
        <f t="shared" si="222"/>
        <v>7129.518562155361</v>
      </c>
      <c r="BH227" s="4">
        <f t="shared" si="222"/>
        <v>7063.8078950232011</v>
      </c>
      <c r="BI227" s="4">
        <f t="shared" si="222"/>
        <v>7205.6039851108808</v>
      </c>
    </row>
    <row r="228" spans="1:61" ht="15.75" customHeight="1" x14ac:dyDescent="0.2">
      <c r="A228" s="3" t="s">
        <v>170</v>
      </c>
      <c r="B228" s="4">
        <f t="shared" si="214"/>
        <v>4116.6666666666661</v>
      </c>
      <c r="C228" s="4">
        <f t="shared" si="222"/>
        <v>4116.6666666666661</v>
      </c>
      <c r="D228" s="4">
        <f t="shared" si="222"/>
        <v>4116.6666666666661</v>
      </c>
      <c r="E228" s="4">
        <f t="shared" si="222"/>
        <v>4116.6666666666661</v>
      </c>
      <c r="F228" s="4">
        <f t="shared" si="222"/>
        <v>4116.6666666666661</v>
      </c>
      <c r="G228" s="4">
        <f t="shared" si="222"/>
        <v>4116.6666666666661</v>
      </c>
      <c r="H228" s="4">
        <f t="shared" si="222"/>
        <v>4116.6666666666661</v>
      </c>
      <c r="I228" s="4">
        <f t="shared" si="222"/>
        <v>4116.6666666666661</v>
      </c>
      <c r="J228" s="4">
        <f t="shared" si="222"/>
        <v>4116.6666666666661</v>
      </c>
      <c r="K228" s="4">
        <f t="shared" si="222"/>
        <v>4116.6666666666661</v>
      </c>
      <c r="L228" s="4">
        <f t="shared" si="222"/>
        <v>4116.6666666666661</v>
      </c>
      <c r="M228" s="4">
        <f t="shared" si="222"/>
        <v>4116.6666666666661</v>
      </c>
      <c r="N228" s="4">
        <f t="shared" si="222"/>
        <v>4262.5</v>
      </c>
      <c r="O228" s="4">
        <f t="shared" si="222"/>
        <v>4262.5</v>
      </c>
      <c r="P228" s="4">
        <f t="shared" si="222"/>
        <v>4262.5</v>
      </c>
      <c r="Q228" s="4">
        <f t="shared" si="222"/>
        <v>4262.5</v>
      </c>
      <c r="R228" s="4">
        <f t="shared" si="222"/>
        <v>4262.5</v>
      </c>
      <c r="S228" s="4">
        <f t="shared" si="222"/>
        <v>4262.5</v>
      </c>
      <c r="T228" s="4">
        <f t="shared" si="222"/>
        <v>4262.5</v>
      </c>
      <c r="U228" s="4">
        <f t="shared" si="222"/>
        <v>4262.5</v>
      </c>
      <c r="V228" s="4">
        <f t="shared" si="222"/>
        <v>4262.5</v>
      </c>
      <c r="W228" s="4">
        <f t="shared" si="222"/>
        <v>4262.5</v>
      </c>
      <c r="X228" s="4">
        <f t="shared" si="222"/>
        <v>4262.5</v>
      </c>
      <c r="Y228" s="4">
        <f t="shared" si="222"/>
        <v>4262.5</v>
      </c>
      <c r="Z228" s="4">
        <f t="shared" si="222"/>
        <v>4415.625</v>
      </c>
      <c r="AA228" s="4">
        <f t="shared" si="222"/>
        <v>4415.625</v>
      </c>
      <c r="AB228" s="4">
        <f t="shared" si="222"/>
        <v>4415.625</v>
      </c>
      <c r="AC228" s="4">
        <f t="shared" si="222"/>
        <v>4415.625</v>
      </c>
      <c r="AD228" s="4">
        <f t="shared" si="222"/>
        <v>4415.625</v>
      </c>
      <c r="AE228" s="4">
        <f t="shared" si="222"/>
        <v>4415.625</v>
      </c>
      <c r="AF228" s="4">
        <f t="shared" si="222"/>
        <v>4415.625</v>
      </c>
      <c r="AG228" s="4">
        <f t="shared" si="222"/>
        <v>4415.625</v>
      </c>
      <c r="AH228" s="4">
        <f t="shared" si="222"/>
        <v>4415.625</v>
      </c>
      <c r="AI228" s="4">
        <f t="shared" si="222"/>
        <v>4415.625</v>
      </c>
      <c r="AJ228" s="4">
        <f t="shared" si="222"/>
        <v>4415.625</v>
      </c>
      <c r="AK228" s="4">
        <f t="shared" si="222"/>
        <v>4415.625</v>
      </c>
      <c r="AL228" s="4">
        <f t="shared" si="222"/>
        <v>4576.40625</v>
      </c>
      <c r="AM228" s="4">
        <f t="shared" si="222"/>
        <v>4576.40625</v>
      </c>
      <c r="AN228" s="4">
        <f t="shared" si="222"/>
        <v>4576.40625</v>
      </c>
      <c r="AO228" s="4">
        <f t="shared" si="222"/>
        <v>4576.40625</v>
      </c>
      <c r="AP228" s="4">
        <f t="shared" si="222"/>
        <v>4576.40625</v>
      </c>
      <c r="AQ228" s="4">
        <f t="shared" si="222"/>
        <v>4576.40625</v>
      </c>
      <c r="AR228" s="4">
        <f t="shared" si="222"/>
        <v>4576.40625</v>
      </c>
      <c r="AS228" s="4">
        <f t="shared" si="222"/>
        <v>4576.40625</v>
      </c>
      <c r="AT228" s="4">
        <f t="shared" si="222"/>
        <v>4576.40625</v>
      </c>
      <c r="AU228" s="4">
        <f t="shared" si="222"/>
        <v>4576.40625</v>
      </c>
      <c r="AV228" s="4">
        <f t="shared" si="222"/>
        <v>4576.40625</v>
      </c>
      <c r="AW228" s="4">
        <f t="shared" si="222"/>
        <v>4576.40625</v>
      </c>
      <c r="AX228" s="4">
        <f t="shared" si="222"/>
        <v>4745.2265625</v>
      </c>
      <c r="AY228" s="4">
        <f t="shared" si="222"/>
        <v>4745.2265625</v>
      </c>
      <c r="AZ228" s="4">
        <f t="shared" si="222"/>
        <v>4745.2265625</v>
      </c>
      <c r="BA228" s="4">
        <f t="shared" si="222"/>
        <v>4745.2265625</v>
      </c>
      <c r="BB228" s="4">
        <f t="shared" si="222"/>
        <v>4745.2265625</v>
      </c>
      <c r="BC228" s="4">
        <f t="shared" si="222"/>
        <v>4745.2265625</v>
      </c>
      <c r="BD228" s="4">
        <f t="shared" si="222"/>
        <v>4745.2265625</v>
      </c>
      <c r="BE228" s="4">
        <f t="shared" si="222"/>
        <v>4745.2265625</v>
      </c>
      <c r="BF228" s="4">
        <f t="shared" si="222"/>
        <v>4745.2265625</v>
      </c>
      <c r="BG228" s="4">
        <f t="shared" si="222"/>
        <v>4745.2265625</v>
      </c>
      <c r="BH228" s="4">
        <f t="shared" si="222"/>
        <v>4745.2265625</v>
      </c>
      <c r="BI228" s="4">
        <f t="shared" si="222"/>
        <v>4745.2265625</v>
      </c>
    </row>
    <row r="229" spans="1:61" ht="15.75" customHeight="1" x14ac:dyDescent="0.2">
      <c r="A229" s="3" t="s">
        <v>171</v>
      </c>
      <c r="B229" s="4">
        <f t="shared" si="214"/>
        <v>0</v>
      </c>
      <c r="C229" s="4">
        <f t="shared" si="222"/>
        <v>0</v>
      </c>
      <c r="D229" s="4">
        <f t="shared" si="222"/>
        <v>0</v>
      </c>
      <c r="E229" s="4">
        <f t="shared" si="222"/>
        <v>0</v>
      </c>
      <c r="F229" s="4">
        <f t="shared" si="222"/>
        <v>0</v>
      </c>
      <c r="G229" s="4">
        <f t="shared" si="222"/>
        <v>0</v>
      </c>
      <c r="H229" s="4">
        <f t="shared" si="222"/>
        <v>0</v>
      </c>
      <c r="I229" s="4">
        <f t="shared" si="222"/>
        <v>0</v>
      </c>
      <c r="J229" s="4">
        <f t="shared" si="222"/>
        <v>0</v>
      </c>
      <c r="K229" s="4">
        <f t="shared" si="222"/>
        <v>0</v>
      </c>
      <c r="L229" s="4">
        <f t="shared" si="222"/>
        <v>0</v>
      </c>
      <c r="M229" s="4">
        <f t="shared" si="222"/>
        <v>0</v>
      </c>
      <c r="N229" s="4">
        <f t="shared" si="222"/>
        <v>3700</v>
      </c>
      <c r="O229" s="4">
        <f t="shared" si="222"/>
        <v>3700</v>
      </c>
      <c r="P229" s="4">
        <f t="shared" si="222"/>
        <v>3700</v>
      </c>
      <c r="Q229" s="4">
        <f t="shared" si="222"/>
        <v>3700</v>
      </c>
      <c r="R229" s="4">
        <f t="shared" si="222"/>
        <v>3700</v>
      </c>
      <c r="S229" s="4">
        <f t="shared" si="222"/>
        <v>3700</v>
      </c>
      <c r="T229" s="4">
        <f t="shared" si="222"/>
        <v>3700</v>
      </c>
      <c r="U229" s="4">
        <f t="shared" si="222"/>
        <v>3700</v>
      </c>
      <c r="V229" s="4">
        <f t="shared" si="222"/>
        <v>3700</v>
      </c>
      <c r="W229" s="4">
        <f t="shared" si="222"/>
        <v>3700</v>
      </c>
      <c r="X229" s="4">
        <f t="shared" si="222"/>
        <v>3700</v>
      </c>
      <c r="Y229" s="4">
        <f t="shared" si="222"/>
        <v>3700</v>
      </c>
      <c r="Z229" s="4">
        <f t="shared" si="222"/>
        <v>3825</v>
      </c>
      <c r="AA229" s="4">
        <f t="shared" si="222"/>
        <v>3825</v>
      </c>
      <c r="AB229" s="4">
        <f t="shared" si="222"/>
        <v>3825</v>
      </c>
      <c r="AC229" s="4">
        <f t="shared" si="222"/>
        <v>3825</v>
      </c>
      <c r="AD229" s="4">
        <f t="shared" si="222"/>
        <v>3825</v>
      </c>
      <c r="AE229" s="4">
        <f t="shared" si="222"/>
        <v>3825</v>
      </c>
      <c r="AF229" s="4">
        <f t="shared" si="222"/>
        <v>3825</v>
      </c>
      <c r="AG229" s="4">
        <f t="shared" si="222"/>
        <v>3825</v>
      </c>
      <c r="AH229" s="4">
        <f t="shared" si="222"/>
        <v>3825</v>
      </c>
      <c r="AI229" s="4">
        <f t="shared" si="222"/>
        <v>3825</v>
      </c>
      <c r="AJ229" s="4">
        <f t="shared" si="222"/>
        <v>3825</v>
      </c>
      <c r="AK229" s="4">
        <f t="shared" si="222"/>
        <v>3825</v>
      </c>
      <c r="AL229" s="4">
        <f t="shared" si="222"/>
        <v>3956.25</v>
      </c>
      <c r="AM229" s="4">
        <f t="shared" si="222"/>
        <v>3956.25</v>
      </c>
      <c r="AN229" s="4">
        <f t="shared" si="222"/>
        <v>3956.25</v>
      </c>
      <c r="AO229" s="4">
        <f t="shared" si="222"/>
        <v>3956.25</v>
      </c>
      <c r="AP229" s="4">
        <f t="shared" si="222"/>
        <v>3956.25</v>
      </c>
      <c r="AQ229" s="4">
        <f t="shared" si="222"/>
        <v>3956.25</v>
      </c>
      <c r="AR229" s="4">
        <f t="shared" si="222"/>
        <v>3956.25</v>
      </c>
      <c r="AS229" s="4">
        <f t="shared" si="222"/>
        <v>3956.25</v>
      </c>
      <c r="AT229" s="4">
        <f t="shared" si="222"/>
        <v>3956.25</v>
      </c>
      <c r="AU229" s="4">
        <f t="shared" si="222"/>
        <v>3956.25</v>
      </c>
      <c r="AV229" s="4">
        <f t="shared" si="222"/>
        <v>3956.25</v>
      </c>
      <c r="AW229" s="4">
        <f t="shared" si="222"/>
        <v>3956.25</v>
      </c>
      <c r="AX229" s="4">
        <f t="shared" si="222"/>
        <v>4094.0625</v>
      </c>
      <c r="AY229" s="4">
        <f t="shared" si="222"/>
        <v>4094.0625</v>
      </c>
      <c r="AZ229" s="4">
        <f t="shared" si="222"/>
        <v>4094.0625</v>
      </c>
      <c r="BA229" s="4">
        <f t="shared" si="222"/>
        <v>4094.0625</v>
      </c>
      <c r="BB229" s="4">
        <f t="shared" si="222"/>
        <v>4094.0625</v>
      </c>
      <c r="BC229" s="4">
        <f t="shared" si="222"/>
        <v>4094.0625</v>
      </c>
      <c r="BD229" s="4">
        <f t="shared" si="222"/>
        <v>4094.0625</v>
      </c>
      <c r="BE229" s="4">
        <f t="shared" si="222"/>
        <v>4094.0625</v>
      </c>
      <c r="BF229" s="4">
        <f t="shared" si="222"/>
        <v>4094.0625</v>
      </c>
      <c r="BG229" s="4">
        <f t="shared" si="222"/>
        <v>4094.0625</v>
      </c>
      <c r="BH229" s="4">
        <f t="shared" si="222"/>
        <v>4094.0625</v>
      </c>
      <c r="BI229" s="4">
        <f t="shared" si="222"/>
        <v>4094.0625</v>
      </c>
    </row>
    <row r="230" spans="1:61" ht="15.75" customHeight="1" x14ac:dyDescent="0.2">
      <c r="A230" s="3" t="s">
        <v>173</v>
      </c>
      <c r="B230" s="4">
        <f t="shared" si="214"/>
        <v>0</v>
      </c>
      <c r="C230" s="4">
        <f t="shared" si="222"/>
        <v>0</v>
      </c>
      <c r="D230" s="4">
        <f t="shared" si="222"/>
        <v>0</v>
      </c>
      <c r="E230" s="4">
        <f t="shared" si="222"/>
        <v>0</v>
      </c>
      <c r="F230" s="4">
        <f t="shared" si="222"/>
        <v>0</v>
      </c>
      <c r="G230" s="4">
        <f t="shared" si="222"/>
        <v>0</v>
      </c>
      <c r="H230" s="4">
        <f t="shared" si="222"/>
        <v>6666.666666666667</v>
      </c>
      <c r="I230" s="4">
        <f t="shared" si="222"/>
        <v>6666.666666666667</v>
      </c>
      <c r="J230" s="4">
        <f t="shared" si="222"/>
        <v>6666.666666666667</v>
      </c>
      <c r="K230" s="4">
        <f t="shared" si="222"/>
        <v>6666.666666666667</v>
      </c>
      <c r="L230" s="4">
        <f t="shared" si="222"/>
        <v>6666.666666666667</v>
      </c>
      <c r="M230" s="4">
        <f t="shared" si="222"/>
        <v>6666.666666666667</v>
      </c>
      <c r="N230" s="4">
        <f t="shared" si="222"/>
        <v>7000.0000000000009</v>
      </c>
      <c r="O230" s="4">
        <f t="shared" si="222"/>
        <v>7000.0000000000009</v>
      </c>
      <c r="P230" s="4">
        <f t="shared" si="222"/>
        <v>7000.0000000000009</v>
      </c>
      <c r="Q230" s="4">
        <f t="shared" si="222"/>
        <v>7000.0000000000009</v>
      </c>
      <c r="R230" s="4">
        <f t="shared" si="222"/>
        <v>7000.0000000000009</v>
      </c>
      <c r="S230" s="4">
        <f t="shared" si="222"/>
        <v>7000.0000000000009</v>
      </c>
      <c r="T230" s="4">
        <f t="shared" si="222"/>
        <v>4166.666666666667</v>
      </c>
      <c r="U230" s="4">
        <f t="shared" si="222"/>
        <v>4166.666666666667</v>
      </c>
      <c r="V230" s="4">
        <f t="shared" si="222"/>
        <v>4166.666666666667</v>
      </c>
      <c r="W230" s="4">
        <f t="shared" si="222"/>
        <v>4166.666666666667</v>
      </c>
      <c r="X230" s="4">
        <f t="shared" si="222"/>
        <v>4166.666666666667</v>
      </c>
      <c r="Y230" s="4">
        <f t="shared" si="222"/>
        <v>4166.666666666667</v>
      </c>
      <c r="Z230" s="4">
        <f t="shared" si="222"/>
        <v>4375.0000000000009</v>
      </c>
      <c r="AA230" s="4">
        <f t="shared" si="222"/>
        <v>4375.0000000000009</v>
      </c>
      <c r="AB230" s="4">
        <f t="shared" si="222"/>
        <v>4375.0000000000009</v>
      </c>
      <c r="AC230" s="4">
        <f t="shared" si="222"/>
        <v>4375.0000000000009</v>
      </c>
      <c r="AD230" s="4">
        <f t="shared" si="222"/>
        <v>4375.0000000000009</v>
      </c>
      <c r="AE230" s="4">
        <f t="shared" si="222"/>
        <v>4375.0000000000009</v>
      </c>
      <c r="AF230" s="4">
        <f t="shared" si="222"/>
        <v>4375.0000000000009</v>
      </c>
      <c r="AG230" s="4">
        <f t="shared" si="222"/>
        <v>4375.0000000000009</v>
      </c>
      <c r="AH230" s="4">
        <f t="shared" si="222"/>
        <v>4375.0000000000009</v>
      </c>
      <c r="AI230" s="4">
        <f t="shared" si="222"/>
        <v>4375.0000000000009</v>
      </c>
      <c r="AJ230" s="4">
        <f t="shared" si="222"/>
        <v>4375.0000000000009</v>
      </c>
      <c r="AK230" s="4">
        <f t="shared" si="222"/>
        <v>9625.0000000000018</v>
      </c>
      <c r="AL230" s="4">
        <f t="shared" si="222"/>
        <v>4593.7500000000009</v>
      </c>
      <c r="AM230" s="4">
        <f t="shared" si="222"/>
        <v>4593.7500000000009</v>
      </c>
      <c r="AN230" s="4">
        <f t="shared" si="222"/>
        <v>4593.7500000000009</v>
      </c>
      <c r="AO230" s="4">
        <f t="shared" si="222"/>
        <v>4593.7500000000009</v>
      </c>
      <c r="AP230" s="4">
        <f t="shared" si="222"/>
        <v>4593.7500000000009</v>
      </c>
      <c r="AQ230" s="4">
        <f t="shared" si="222"/>
        <v>4593.7500000000009</v>
      </c>
      <c r="AR230" s="4">
        <f t="shared" si="222"/>
        <v>5416.666666666667</v>
      </c>
      <c r="AS230" s="4">
        <f t="shared" si="222"/>
        <v>5416.666666666667</v>
      </c>
      <c r="AT230" s="4">
        <f t="shared" si="222"/>
        <v>5416.666666666667</v>
      </c>
      <c r="AU230" s="4">
        <f t="shared" si="222"/>
        <v>5416.666666666667</v>
      </c>
      <c r="AV230" s="4">
        <f t="shared" si="222"/>
        <v>5416.666666666667</v>
      </c>
      <c r="AW230" s="4">
        <f t="shared" si="222"/>
        <v>11422.916666666668</v>
      </c>
      <c r="AX230" s="4">
        <f t="shared" si="222"/>
        <v>5687.5000000000009</v>
      </c>
      <c r="AY230" s="4">
        <f t="shared" si="222"/>
        <v>5687.5000000000009</v>
      </c>
      <c r="AZ230" s="4">
        <f t="shared" si="222"/>
        <v>5687.5000000000009</v>
      </c>
      <c r="BA230" s="4">
        <f t="shared" si="222"/>
        <v>5687.5000000000009</v>
      </c>
      <c r="BB230" s="4">
        <f t="shared" si="222"/>
        <v>5687.5000000000009</v>
      </c>
      <c r="BC230" s="4">
        <f t="shared" si="222"/>
        <v>5687.5000000000009</v>
      </c>
      <c r="BD230" s="4">
        <f t="shared" si="222"/>
        <v>5687.5000000000009</v>
      </c>
      <c r="BE230" s="4">
        <f t="shared" si="222"/>
        <v>5687.5000000000009</v>
      </c>
      <c r="BF230" s="4">
        <f t="shared" si="222"/>
        <v>5687.5000000000009</v>
      </c>
      <c r="BG230" s="4">
        <f t="shared" si="222"/>
        <v>5687.5000000000009</v>
      </c>
      <c r="BH230" s="4">
        <f t="shared" si="222"/>
        <v>5687.5000000000009</v>
      </c>
      <c r="BI230" s="4">
        <f t="shared" si="222"/>
        <v>12512.500000000004</v>
      </c>
    </row>
    <row r="231" spans="1:61" ht="15.75" customHeight="1" x14ac:dyDescent="0.2">
      <c r="A231" s="3" t="s">
        <v>173</v>
      </c>
      <c r="B231" s="4">
        <f t="shared" si="214"/>
        <v>0</v>
      </c>
      <c r="C231" s="4">
        <f t="shared" si="222"/>
        <v>0</v>
      </c>
      <c r="D231" s="4">
        <f t="shared" si="222"/>
        <v>0</v>
      </c>
      <c r="E231" s="4">
        <f t="shared" si="222"/>
        <v>0</v>
      </c>
      <c r="F231" s="4">
        <f t="shared" si="222"/>
        <v>0</v>
      </c>
      <c r="G231" s="4">
        <f t="shared" si="222"/>
        <v>0</v>
      </c>
      <c r="H231" s="4">
        <f t="shared" si="222"/>
        <v>0</v>
      </c>
      <c r="I231" s="4">
        <f t="shared" si="222"/>
        <v>0</v>
      </c>
      <c r="J231" s="4">
        <f t="shared" si="222"/>
        <v>0</v>
      </c>
      <c r="K231" s="4">
        <f t="shared" si="222"/>
        <v>4166.666666666667</v>
      </c>
      <c r="L231" s="4">
        <f t="shared" si="222"/>
        <v>4166.666666666667</v>
      </c>
      <c r="M231" s="4">
        <f t="shared" si="222"/>
        <v>4166.666666666667</v>
      </c>
      <c r="N231" s="4">
        <f t="shared" si="222"/>
        <v>4375.0000000000009</v>
      </c>
      <c r="O231" s="4">
        <f t="shared" si="222"/>
        <v>4375.0000000000009</v>
      </c>
      <c r="P231" s="4">
        <f t="shared" si="222"/>
        <v>4375.0000000000009</v>
      </c>
      <c r="Q231" s="4">
        <f t="shared" si="222"/>
        <v>4375.0000000000009</v>
      </c>
      <c r="R231" s="4">
        <f t="shared" si="222"/>
        <v>4375.0000000000009</v>
      </c>
      <c r="S231" s="4">
        <f t="shared" si="222"/>
        <v>4375.0000000000009</v>
      </c>
      <c r="T231" s="4">
        <f t="shared" si="222"/>
        <v>4375.0000000000009</v>
      </c>
      <c r="U231" s="4">
        <f t="shared" si="222"/>
        <v>4375.0000000000009</v>
      </c>
      <c r="V231" s="4">
        <f t="shared" si="222"/>
        <v>4375.0000000000009</v>
      </c>
      <c r="W231" s="4">
        <f t="shared" si="222"/>
        <v>4375.0000000000009</v>
      </c>
      <c r="X231" s="4">
        <f t="shared" si="222"/>
        <v>4375.0000000000009</v>
      </c>
      <c r="Y231" s="4">
        <f t="shared" si="222"/>
        <v>4375.0000000000009</v>
      </c>
      <c r="Z231" s="4">
        <f t="shared" si="222"/>
        <v>4593.7500000000009</v>
      </c>
      <c r="AA231" s="4">
        <f t="shared" si="222"/>
        <v>4593.7500000000009</v>
      </c>
      <c r="AB231" s="4">
        <f t="shared" si="222"/>
        <v>4593.7500000000009</v>
      </c>
      <c r="AC231" s="4">
        <f t="shared" si="222"/>
        <v>4593.7500000000009</v>
      </c>
      <c r="AD231" s="4">
        <f t="shared" si="222"/>
        <v>4593.7500000000009</v>
      </c>
      <c r="AE231" s="4">
        <f t="shared" si="222"/>
        <v>4593.7500000000009</v>
      </c>
      <c r="AF231" s="4">
        <f t="shared" si="222"/>
        <v>4593.7500000000009</v>
      </c>
      <c r="AG231" s="4">
        <f t="shared" si="222"/>
        <v>4593.7500000000009</v>
      </c>
      <c r="AH231" s="4">
        <f t="shared" si="222"/>
        <v>4593.7500000000009</v>
      </c>
      <c r="AI231" s="4">
        <f t="shared" si="222"/>
        <v>4593.7500000000009</v>
      </c>
      <c r="AJ231" s="4">
        <f t="shared" si="222"/>
        <v>4593.7500000000009</v>
      </c>
      <c r="AK231" s="4">
        <f t="shared" si="222"/>
        <v>10106.250000000002</v>
      </c>
      <c r="AL231" s="4">
        <f t="shared" si="222"/>
        <v>4823.4375000000009</v>
      </c>
      <c r="AM231" s="4">
        <f t="shared" si="222"/>
        <v>4823.4375000000009</v>
      </c>
      <c r="AN231" s="4">
        <f t="shared" si="222"/>
        <v>4823.4375000000009</v>
      </c>
      <c r="AO231" s="4">
        <f t="shared" si="222"/>
        <v>4823.4375000000009</v>
      </c>
      <c r="AP231" s="4">
        <f t="shared" si="222"/>
        <v>4823.4375000000009</v>
      </c>
      <c r="AQ231" s="4">
        <f t="shared" si="222"/>
        <v>4823.4375000000009</v>
      </c>
      <c r="AR231" s="4">
        <f t="shared" si="222"/>
        <v>4166.666666666667</v>
      </c>
      <c r="AS231" s="4">
        <f t="shared" si="222"/>
        <v>4166.666666666667</v>
      </c>
      <c r="AT231" s="4">
        <f t="shared" si="222"/>
        <v>4166.666666666667</v>
      </c>
      <c r="AU231" s="4">
        <f t="shared" si="222"/>
        <v>4166.666666666667</v>
      </c>
      <c r="AV231" s="4">
        <f t="shared" si="222"/>
        <v>4166.666666666667</v>
      </c>
      <c r="AW231" s="4">
        <f t="shared" si="222"/>
        <v>9560.7291666666679</v>
      </c>
      <c r="AX231" s="4">
        <f t="shared" si="222"/>
        <v>4375.0000000000009</v>
      </c>
      <c r="AY231" s="4">
        <f t="shared" si="222"/>
        <v>4375.0000000000009</v>
      </c>
      <c r="AZ231" s="4">
        <f t="shared" si="222"/>
        <v>4375.0000000000009</v>
      </c>
      <c r="BA231" s="4">
        <f t="shared" si="222"/>
        <v>4375.0000000000009</v>
      </c>
      <c r="BB231" s="4">
        <f t="shared" si="222"/>
        <v>4375.0000000000009</v>
      </c>
      <c r="BC231" s="4">
        <f t="shared" si="222"/>
        <v>4375.0000000000009</v>
      </c>
      <c r="BD231" s="4">
        <f t="shared" si="222"/>
        <v>4375.0000000000009</v>
      </c>
      <c r="BE231" s="4">
        <f t="shared" si="222"/>
        <v>4375.0000000000009</v>
      </c>
      <c r="BF231" s="4">
        <f t="shared" si="222"/>
        <v>4375.0000000000009</v>
      </c>
      <c r="BG231" s="4">
        <f t="shared" si="222"/>
        <v>4375.0000000000009</v>
      </c>
      <c r="BH231" s="4">
        <f t="shared" si="222"/>
        <v>4375.0000000000009</v>
      </c>
      <c r="BI231" s="4">
        <f t="shared" si="222"/>
        <v>9625.0000000000018</v>
      </c>
    </row>
    <row r="232" spans="1:61" ht="15.75" customHeight="1" x14ac:dyDescent="0.2">
      <c r="A232" s="3" t="s">
        <v>173</v>
      </c>
      <c r="B232" s="4">
        <f t="shared" si="214"/>
        <v>0</v>
      </c>
      <c r="C232" s="4">
        <f t="shared" si="222"/>
        <v>0</v>
      </c>
      <c r="D232" s="4">
        <f t="shared" si="222"/>
        <v>0</v>
      </c>
      <c r="E232" s="4">
        <f t="shared" si="222"/>
        <v>0</v>
      </c>
      <c r="F232" s="4">
        <f t="shared" si="222"/>
        <v>0</v>
      </c>
      <c r="G232" s="4">
        <f t="shared" si="222"/>
        <v>0</v>
      </c>
      <c r="H232" s="4">
        <f t="shared" si="222"/>
        <v>0</v>
      </c>
      <c r="I232" s="4">
        <f t="shared" si="222"/>
        <v>0</v>
      </c>
      <c r="J232" s="4">
        <f t="shared" si="222"/>
        <v>0</v>
      </c>
      <c r="K232" s="4">
        <f t="shared" si="222"/>
        <v>0</v>
      </c>
      <c r="L232" s="4">
        <f t="shared" ref="C232:BI236" si="223">L52+L112+L172</f>
        <v>0</v>
      </c>
      <c r="M232" s="4">
        <f t="shared" si="223"/>
        <v>0</v>
      </c>
      <c r="N232" s="4">
        <f t="shared" si="223"/>
        <v>0</v>
      </c>
      <c r="O232" s="4">
        <f t="shared" si="223"/>
        <v>0</v>
      </c>
      <c r="P232" s="4">
        <f t="shared" si="223"/>
        <v>0</v>
      </c>
      <c r="Q232" s="4">
        <f t="shared" si="223"/>
        <v>3333.3333333333335</v>
      </c>
      <c r="R232" s="4">
        <f t="shared" si="223"/>
        <v>3333.3333333333335</v>
      </c>
      <c r="S232" s="4">
        <f t="shared" si="223"/>
        <v>3333.3333333333335</v>
      </c>
      <c r="T232" s="4">
        <f t="shared" si="223"/>
        <v>3333.3333333333335</v>
      </c>
      <c r="U232" s="4">
        <f t="shared" si="223"/>
        <v>3333.3333333333335</v>
      </c>
      <c r="V232" s="4">
        <f t="shared" si="223"/>
        <v>3333.3333333333335</v>
      </c>
      <c r="W232" s="4">
        <f t="shared" si="223"/>
        <v>3333.3333333333335</v>
      </c>
      <c r="X232" s="4">
        <f t="shared" si="223"/>
        <v>3333.3333333333335</v>
      </c>
      <c r="Y232" s="4">
        <f t="shared" si="223"/>
        <v>3333.3333333333335</v>
      </c>
      <c r="Z232" s="4">
        <f t="shared" si="223"/>
        <v>3500.0000000000005</v>
      </c>
      <c r="AA232" s="4">
        <f t="shared" si="223"/>
        <v>3500.0000000000005</v>
      </c>
      <c r="AB232" s="4">
        <f t="shared" si="223"/>
        <v>3500.0000000000005</v>
      </c>
      <c r="AC232" s="4">
        <f t="shared" si="223"/>
        <v>3500.0000000000005</v>
      </c>
      <c r="AD232" s="4">
        <f t="shared" si="223"/>
        <v>3500.0000000000005</v>
      </c>
      <c r="AE232" s="4">
        <f t="shared" si="223"/>
        <v>3500.0000000000005</v>
      </c>
      <c r="AF232" s="4">
        <f t="shared" si="223"/>
        <v>3500.0000000000005</v>
      </c>
      <c r="AG232" s="4">
        <f t="shared" si="223"/>
        <v>3500.0000000000005</v>
      </c>
      <c r="AH232" s="4">
        <f t="shared" si="223"/>
        <v>3500.0000000000005</v>
      </c>
      <c r="AI232" s="4">
        <f t="shared" si="223"/>
        <v>3500.0000000000005</v>
      </c>
      <c r="AJ232" s="4">
        <f t="shared" si="223"/>
        <v>3500.0000000000005</v>
      </c>
      <c r="AK232" s="4">
        <f t="shared" si="223"/>
        <v>7700.0000000000018</v>
      </c>
      <c r="AL232" s="4">
        <f t="shared" si="223"/>
        <v>3675.0000000000005</v>
      </c>
      <c r="AM232" s="4">
        <f t="shared" si="223"/>
        <v>3675.0000000000005</v>
      </c>
      <c r="AN232" s="4">
        <f t="shared" si="223"/>
        <v>3675.0000000000005</v>
      </c>
      <c r="AO232" s="4">
        <f t="shared" si="223"/>
        <v>3675.0000000000005</v>
      </c>
      <c r="AP232" s="4">
        <f t="shared" si="223"/>
        <v>3675.0000000000005</v>
      </c>
      <c r="AQ232" s="4">
        <f t="shared" si="223"/>
        <v>3675.0000000000005</v>
      </c>
      <c r="AR232" s="4">
        <f t="shared" si="223"/>
        <v>3675.0000000000005</v>
      </c>
      <c r="AS232" s="4">
        <f t="shared" si="223"/>
        <v>3675.0000000000005</v>
      </c>
      <c r="AT232" s="4">
        <f t="shared" si="223"/>
        <v>3675.0000000000005</v>
      </c>
      <c r="AU232" s="4">
        <f t="shared" si="223"/>
        <v>3675.0000000000005</v>
      </c>
      <c r="AV232" s="4">
        <f t="shared" si="223"/>
        <v>3675.0000000000005</v>
      </c>
      <c r="AW232" s="4">
        <f t="shared" si="223"/>
        <v>8085.0000000000018</v>
      </c>
      <c r="AX232" s="4">
        <f t="shared" si="223"/>
        <v>3858.7500000000005</v>
      </c>
      <c r="AY232" s="4">
        <f t="shared" si="223"/>
        <v>3858.7500000000005</v>
      </c>
      <c r="AZ232" s="4">
        <f t="shared" si="223"/>
        <v>3858.7500000000005</v>
      </c>
      <c r="BA232" s="4">
        <f t="shared" si="223"/>
        <v>3858.7500000000005</v>
      </c>
      <c r="BB232" s="4">
        <f t="shared" si="223"/>
        <v>3858.7500000000005</v>
      </c>
      <c r="BC232" s="4">
        <f t="shared" si="223"/>
        <v>3858.7500000000005</v>
      </c>
      <c r="BD232" s="4">
        <f t="shared" si="223"/>
        <v>3858.7500000000005</v>
      </c>
      <c r="BE232" s="4">
        <f t="shared" si="223"/>
        <v>3858.7500000000005</v>
      </c>
      <c r="BF232" s="4">
        <f t="shared" si="223"/>
        <v>3858.7500000000005</v>
      </c>
      <c r="BG232" s="4">
        <f t="shared" si="223"/>
        <v>3858.7500000000005</v>
      </c>
      <c r="BH232" s="4">
        <f t="shared" si="223"/>
        <v>3858.7500000000005</v>
      </c>
      <c r="BI232" s="4">
        <f t="shared" si="223"/>
        <v>8489.2500000000018</v>
      </c>
    </row>
    <row r="233" spans="1:61" ht="15.75" customHeight="1" x14ac:dyDescent="0.2">
      <c r="A233" s="3" t="s">
        <v>173</v>
      </c>
      <c r="B233" s="4">
        <f t="shared" si="214"/>
        <v>0</v>
      </c>
      <c r="C233" s="4">
        <f t="shared" si="223"/>
        <v>0</v>
      </c>
      <c r="D233" s="4">
        <f t="shared" si="223"/>
        <v>0</v>
      </c>
      <c r="E233" s="4">
        <f t="shared" si="223"/>
        <v>0</v>
      </c>
      <c r="F233" s="4">
        <f t="shared" si="223"/>
        <v>0</v>
      </c>
      <c r="G233" s="4">
        <f t="shared" si="223"/>
        <v>0</v>
      </c>
      <c r="H233" s="4">
        <f t="shared" si="223"/>
        <v>0</v>
      </c>
      <c r="I233" s="4">
        <f t="shared" si="223"/>
        <v>0</v>
      </c>
      <c r="J233" s="4">
        <f t="shared" si="223"/>
        <v>0</v>
      </c>
      <c r="K233" s="4">
        <f t="shared" si="223"/>
        <v>0</v>
      </c>
      <c r="L233" s="4">
        <f t="shared" si="223"/>
        <v>0</v>
      </c>
      <c r="M233" s="4">
        <f t="shared" si="223"/>
        <v>0</v>
      </c>
      <c r="N233" s="4">
        <f t="shared" si="223"/>
        <v>0</v>
      </c>
      <c r="O233" s="4">
        <f t="shared" si="223"/>
        <v>0</v>
      </c>
      <c r="P233" s="4">
        <f t="shared" si="223"/>
        <v>0</v>
      </c>
      <c r="Q233" s="4">
        <f t="shared" si="223"/>
        <v>0</v>
      </c>
      <c r="R233" s="4">
        <f t="shared" si="223"/>
        <v>0</v>
      </c>
      <c r="S233" s="4">
        <f t="shared" si="223"/>
        <v>0</v>
      </c>
      <c r="T233" s="4">
        <f t="shared" si="223"/>
        <v>0</v>
      </c>
      <c r="U233" s="4">
        <f t="shared" si="223"/>
        <v>0</v>
      </c>
      <c r="V233" s="4">
        <f t="shared" si="223"/>
        <v>0</v>
      </c>
      <c r="W233" s="4">
        <f t="shared" si="223"/>
        <v>0</v>
      </c>
      <c r="X233" s="4">
        <f t="shared" si="223"/>
        <v>0</v>
      </c>
      <c r="Y233" s="4">
        <f t="shared" si="223"/>
        <v>0</v>
      </c>
      <c r="Z233" s="4">
        <f t="shared" si="223"/>
        <v>3500</v>
      </c>
      <c r="AA233" s="4">
        <f t="shared" si="223"/>
        <v>3500</v>
      </c>
      <c r="AB233" s="4">
        <f t="shared" si="223"/>
        <v>3500</v>
      </c>
      <c r="AC233" s="4">
        <f t="shared" si="223"/>
        <v>3500</v>
      </c>
      <c r="AD233" s="4">
        <f t="shared" si="223"/>
        <v>3500</v>
      </c>
      <c r="AE233" s="4">
        <f t="shared" si="223"/>
        <v>3500</v>
      </c>
      <c r="AF233" s="4">
        <f t="shared" si="223"/>
        <v>3500</v>
      </c>
      <c r="AG233" s="4">
        <f t="shared" si="223"/>
        <v>3500</v>
      </c>
      <c r="AH233" s="4">
        <f t="shared" si="223"/>
        <v>3500</v>
      </c>
      <c r="AI233" s="4">
        <f t="shared" si="223"/>
        <v>3500</v>
      </c>
      <c r="AJ233" s="4">
        <f t="shared" si="223"/>
        <v>3500</v>
      </c>
      <c r="AK233" s="4">
        <f t="shared" si="223"/>
        <v>7700</v>
      </c>
      <c r="AL233" s="4">
        <f t="shared" si="223"/>
        <v>3675</v>
      </c>
      <c r="AM233" s="4">
        <f t="shared" si="223"/>
        <v>3675</v>
      </c>
      <c r="AN233" s="4">
        <f t="shared" si="223"/>
        <v>3675</v>
      </c>
      <c r="AO233" s="4">
        <f t="shared" si="223"/>
        <v>3675</v>
      </c>
      <c r="AP233" s="4">
        <f t="shared" si="223"/>
        <v>3675</v>
      </c>
      <c r="AQ233" s="4">
        <f t="shared" si="223"/>
        <v>3675</v>
      </c>
      <c r="AR233" s="4">
        <f t="shared" si="223"/>
        <v>3675</v>
      </c>
      <c r="AS233" s="4">
        <f t="shared" si="223"/>
        <v>3675</v>
      </c>
      <c r="AT233" s="4">
        <f t="shared" si="223"/>
        <v>3675</v>
      </c>
      <c r="AU233" s="4">
        <f t="shared" si="223"/>
        <v>3675</v>
      </c>
      <c r="AV233" s="4">
        <f t="shared" si="223"/>
        <v>3675</v>
      </c>
      <c r="AW233" s="4">
        <f t="shared" si="223"/>
        <v>8085</v>
      </c>
      <c r="AX233" s="4">
        <f t="shared" si="223"/>
        <v>3858.75</v>
      </c>
      <c r="AY233" s="4">
        <f t="shared" si="223"/>
        <v>3858.75</v>
      </c>
      <c r="AZ233" s="4">
        <f t="shared" si="223"/>
        <v>3858.75</v>
      </c>
      <c r="BA233" s="4">
        <f t="shared" si="223"/>
        <v>3858.75</v>
      </c>
      <c r="BB233" s="4">
        <f t="shared" si="223"/>
        <v>3858.75</v>
      </c>
      <c r="BC233" s="4">
        <f t="shared" si="223"/>
        <v>3858.75</v>
      </c>
      <c r="BD233" s="4">
        <f t="shared" si="223"/>
        <v>3858.75</v>
      </c>
      <c r="BE233" s="4">
        <f t="shared" si="223"/>
        <v>3858.75</v>
      </c>
      <c r="BF233" s="4">
        <f t="shared" si="223"/>
        <v>3858.75</v>
      </c>
      <c r="BG233" s="4">
        <f t="shared" si="223"/>
        <v>3858.75</v>
      </c>
      <c r="BH233" s="4">
        <f t="shared" si="223"/>
        <v>3858.75</v>
      </c>
      <c r="BI233" s="4">
        <f t="shared" si="223"/>
        <v>8489.25</v>
      </c>
    </row>
    <row r="234" spans="1:61" ht="15.75" customHeight="1" x14ac:dyDescent="0.2">
      <c r="A234" s="3" t="s">
        <v>174</v>
      </c>
      <c r="B234" s="4">
        <f t="shared" si="214"/>
        <v>2916.6666666666665</v>
      </c>
      <c r="C234" s="4">
        <f t="shared" si="223"/>
        <v>2916.6666666666665</v>
      </c>
      <c r="D234" s="4">
        <f t="shared" si="223"/>
        <v>2916.6666666666665</v>
      </c>
      <c r="E234" s="4">
        <f t="shared" si="223"/>
        <v>2916.6666666666665</v>
      </c>
      <c r="F234" s="4">
        <f t="shared" si="223"/>
        <v>2916.6666666666665</v>
      </c>
      <c r="G234" s="4">
        <f t="shared" si="223"/>
        <v>2916.6666666666665</v>
      </c>
      <c r="H234" s="4">
        <f t="shared" si="223"/>
        <v>2916.6666666666665</v>
      </c>
      <c r="I234" s="4">
        <f t="shared" si="223"/>
        <v>2916.6666666666665</v>
      </c>
      <c r="J234" s="4">
        <f t="shared" si="223"/>
        <v>2916.6666666666665</v>
      </c>
      <c r="K234" s="4">
        <f t="shared" si="223"/>
        <v>2916.6666666666665</v>
      </c>
      <c r="L234" s="4">
        <f t="shared" si="223"/>
        <v>2916.6666666666665</v>
      </c>
      <c r="M234" s="4">
        <f t="shared" si="223"/>
        <v>2916.6666666666665</v>
      </c>
      <c r="N234" s="4">
        <f t="shared" si="223"/>
        <v>3062.5</v>
      </c>
      <c r="O234" s="4">
        <f t="shared" si="223"/>
        <v>3062.5</v>
      </c>
      <c r="P234" s="4">
        <f t="shared" si="223"/>
        <v>3062.5</v>
      </c>
      <c r="Q234" s="4">
        <f t="shared" si="223"/>
        <v>3062.5</v>
      </c>
      <c r="R234" s="4">
        <f t="shared" si="223"/>
        <v>3062.5</v>
      </c>
      <c r="S234" s="4">
        <f t="shared" si="223"/>
        <v>3062.5</v>
      </c>
      <c r="T234" s="4">
        <f t="shared" si="223"/>
        <v>3062.5</v>
      </c>
      <c r="U234" s="4">
        <f t="shared" si="223"/>
        <v>3062.5</v>
      </c>
      <c r="V234" s="4">
        <f t="shared" si="223"/>
        <v>3062.5</v>
      </c>
      <c r="W234" s="4">
        <f t="shared" si="223"/>
        <v>3062.5</v>
      </c>
      <c r="X234" s="4">
        <f t="shared" si="223"/>
        <v>3062.5</v>
      </c>
      <c r="Y234" s="4">
        <f t="shared" si="223"/>
        <v>3062.5</v>
      </c>
      <c r="Z234" s="4">
        <f t="shared" si="223"/>
        <v>3215.625</v>
      </c>
      <c r="AA234" s="4">
        <f t="shared" si="223"/>
        <v>3215.625</v>
      </c>
      <c r="AB234" s="4">
        <f t="shared" si="223"/>
        <v>3215.625</v>
      </c>
      <c r="AC234" s="4">
        <f t="shared" si="223"/>
        <v>3215.625</v>
      </c>
      <c r="AD234" s="4">
        <f t="shared" si="223"/>
        <v>3215.625</v>
      </c>
      <c r="AE234" s="4">
        <f t="shared" si="223"/>
        <v>3215.625</v>
      </c>
      <c r="AF234" s="4">
        <f t="shared" si="223"/>
        <v>3215.625</v>
      </c>
      <c r="AG234" s="4">
        <f t="shared" si="223"/>
        <v>3215.625</v>
      </c>
      <c r="AH234" s="4">
        <f t="shared" si="223"/>
        <v>3215.625</v>
      </c>
      <c r="AI234" s="4">
        <f t="shared" si="223"/>
        <v>3215.625</v>
      </c>
      <c r="AJ234" s="4">
        <f t="shared" si="223"/>
        <v>3215.625</v>
      </c>
      <c r="AK234" s="4">
        <f t="shared" si="223"/>
        <v>7074.375</v>
      </c>
      <c r="AL234" s="4">
        <f t="shared" si="223"/>
        <v>3376.40625</v>
      </c>
      <c r="AM234" s="4">
        <f t="shared" si="223"/>
        <v>3376.40625</v>
      </c>
      <c r="AN234" s="4">
        <f t="shared" si="223"/>
        <v>3376.40625</v>
      </c>
      <c r="AO234" s="4">
        <f t="shared" si="223"/>
        <v>3376.40625</v>
      </c>
      <c r="AP234" s="4">
        <f t="shared" si="223"/>
        <v>3376.40625</v>
      </c>
      <c r="AQ234" s="4">
        <f t="shared" si="223"/>
        <v>3376.40625</v>
      </c>
      <c r="AR234" s="4">
        <f t="shared" si="223"/>
        <v>3376.40625</v>
      </c>
      <c r="AS234" s="4">
        <f t="shared" si="223"/>
        <v>3376.40625</v>
      </c>
      <c r="AT234" s="4">
        <f t="shared" si="223"/>
        <v>3376.40625</v>
      </c>
      <c r="AU234" s="4">
        <f t="shared" si="223"/>
        <v>3376.40625</v>
      </c>
      <c r="AV234" s="4">
        <f t="shared" si="223"/>
        <v>3376.40625</v>
      </c>
      <c r="AW234" s="4">
        <f t="shared" si="223"/>
        <v>7428.09375</v>
      </c>
      <c r="AX234" s="4">
        <f t="shared" si="223"/>
        <v>3545.2265625</v>
      </c>
      <c r="AY234" s="4">
        <f t="shared" si="223"/>
        <v>3545.2265625</v>
      </c>
      <c r="AZ234" s="4">
        <f t="shared" si="223"/>
        <v>3545.2265625</v>
      </c>
      <c r="BA234" s="4">
        <f t="shared" si="223"/>
        <v>3545.2265625</v>
      </c>
      <c r="BB234" s="4">
        <f t="shared" si="223"/>
        <v>3545.2265625</v>
      </c>
      <c r="BC234" s="4">
        <f t="shared" si="223"/>
        <v>3545.2265625</v>
      </c>
      <c r="BD234" s="4">
        <f t="shared" si="223"/>
        <v>3545.2265625</v>
      </c>
      <c r="BE234" s="4">
        <f t="shared" si="223"/>
        <v>3545.2265625</v>
      </c>
      <c r="BF234" s="4">
        <f t="shared" si="223"/>
        <v>3545.2265625</v>
      </c>
      <c r="BG234" s="4">
        <f t="shared" si="223"/>
        <v>3545.2265625</v>
      </c>
      <c r="BH234" s="4">
        <f t="shared" si="223"/>
        <v>3545.2265625</v>
      </c>
      <c r="BI234" s="4">
        <f t="shared" si="223"/>
        <v>7799.4984375000004</v>
      </c>
    </row>
    <row r="235" spans="1:61" ht="15.75" customHeight="1" x14ac:dyDescent="0.2">
      <c r="A235" s="3" t="s">
        <v>175</v>
      </c>
      <c r="B235" s="4">
        <f t="shared" si="214"/>
        <v>16666.666666666668</v>
      </c>
      <c r="C235" s="4">
        <f t="shared" si="223"/>
        <v>16666.666666666668</v>
      </c>
      <c r="D235" s="4">
        <f t="shared" si="223"/>
        <v>16666.666666666668</v>
      </c>
      <c r="E235" s="4">
        <f t="shared" si="223"/>
        <v>16666.666666666668</v>
      </c>
      <c r="F235" s="4">
        <f t="shared" si="223"/>
        <v>16666.666666666668</v>
      </c>
      <c r="G235" s="4">
        <f t="shared" si="223"/>
        <v>16666.666666666668</v>
      </c>
      <c r="H235" s="4">
        <f t="shared" si="223"/>
        <v>0</v>
      </c>
      <c r="I235" s="4">
        <f t="shared" si="223"/>
        <v>0</v>
      </c>
      <c r="J235" s="4">
        <f t="shared" si="223"/>
        <v>0</v>
      </c>
      <c r="K235" s="4">
        <f t="shared" si="223"/>
        <v>0</v>
      </c>
      <c r="L235" s="4">
        <f t="shared" si="223"/>
        <v>0</v>
      </c>
      <c r="M235" s="4">
        <f t="shared" si="223"/>
        <v>0</v>
      </c>
      <c r="N235" s="4">
        <f t="shared" si="223"/>
        <v>0</v>
      </c>
      <c r="O235" s="4">
        <f t="shared" si="223"/>
        <v>0</v>
      </c>
      <c r="P235" s="4">
        <f t="shared" si="223"/>
        <v>0</v>
      </c>
      <c r="Q235" s="4">
        <f t="shared" si="223"/>
        <v>0</v>
      </c>
      <c r="R235" s="4">
        <f t="shared" si="223"/>
        <v>0</v>
      </c>
      <c r="S235" s="4">
        <f t="shared" si="223"/>
        <v>0</v>
      </c>
      <c r="T235" s="4">
        <f t="shared" si="223"/>
        <v>0</v>
      </c>
      <c r="U235" s="4">
        <f t="shared" si="223"/>
        <v>0</v>
      </c>
      <c r="V235" s="4">
        <f t="shared" si="223"/>
        <v>0</v>
      </c>
      <c r="W235" s="4">
        <f t="shared" si="223"/>
        <v>0</v>
      </c>
      <c r="X235" s="4">
        <f t="shared" si="223"/>
        <v>0</v>
      </c>
      <c r="Y235" s="4">
        <f t="shared" si="223"/>
        <v>0</v>
      </c>
      <c r="Z235" s="4">
        <f t="shared" si="223"/>
        <v>0</v>
      </c>
      <c r="AA235" s="4">
        <f t="shared" si="223"/>
        <v>0</v>
      </c>
      <c r="AB235" s="4">
        <f t="shared" si="223"/>
        <v>0</v>
      </c>
      <c r="AC235" s="4">
        <f t="shared" si="223"/>
        <v>0</v>
      </c>
      <c r="AD235" s="4">
        <f t="shared" si="223"/>
        <v>0</v>
      </c>
      <c r="AE235" s="4">
        <f t="shared" si="223"/>
        <v>0</v>
      </c>
      <c r="AF235" s="4">
        <f t="shared" si="223"/>
        <v>0</v>
      </c>
      <c r="AG235" s="4">
        <f t="shared" si="223"/>
        <v>0</v>
      </c>
      <c r="AH235" s="4">
        <f t="shared" si="223"/>
        <v>0</v>
      </c>
      <c r="AI235" s="4">
        <f t="shared" si="223"/>
        <v>0</v>
      </c>
      <c r="AJ235" s="4">
        <f t="shared" si="223"/>
        <v>0</v>
      </c>
      <c r="AK235" s="4">
        <f t="shared" si="223"/>
        <v>0</v>
      </c>
      <c r="AL235" s="4">
        <f t="shared" si="223"/>
        <v>0</v>
      </c>
      <c r="AM235" s="4">
        <f t="shared" si="223"/>
        <v>0</v>
      </c>
      <c r="AN235" s="4">
        <f t="shared" si="223"/>
        <v>0</v>
      </c>
      <c r="AO235" s="4">
        <f t="shared" si="223"/>
        <v>0</v>
      </c>
      <c r="AP235" s="4">
        <f t="shared" si="223"/>
        <v>0</v>
      </c>
      <c r="AQ235" s="4">
        <f t="shared" si="223"/>
        <v>0</v>
      </c>
      <c r="AR235" s="4">
        <f t="shared" si="223"/>
        <v>0</v>
      </c>
      <c r="AS235" s="4">
        <f t="shared" si="223"/>
        <v>0</v>
      </c>
      <c r="AT235" s="4">
        <f t="shared" si="223"/>
        <v>0</v>
      </c>
      <c r="AU235" s="4">
        <f t="shared" si="223"/>
        <v>0</v>
      </c>
      <c r="AV235" s="4">
        <f t="shared" si="223"/>
        <v>0</v>
      </c>
      <c r="AW235" s="4">
        <f t="shared" si="223"/>
        <v>0</v>
      </c>
      <c r="AX235" s="4">
        <f t="shared" si="223"/>
        <v>0</v>
      </c>
      <c r="AY235" s="4">
        <f t="shared" si="223"/>
        <v>0</v>
      </c>
      <c r="AZ235" s="4">
        <f t="shared" si="223"/>
        <v>0</v>
      </c>
      <c r="BA235" s="4">
        <f t="shared" si="223"/>
        <v>0</v>
      </c>
      <c r="BB235" s="4">
        <f t="shared" si="223"/>
        <v>0</v>
      </c>
      <c r="BC235" s="4">
        <f t="shared" si="223"/>
        <v>0</v>
      </c>
      <c r="BD235" s="4">
        <f t="shared" si="223"/>
        <v>0</v>
      </c>
      <c r="BE235" s="4">
        <f t="shared" si="223"/>
        <v>0</v>
      </c>
      <c r="BF235" s="4">
        <f t="shared" si="223"/>
        <v>0</v>
      </c>
      <c r="BG235" s="4">
        <f t="shared" si="223"/>
        <v>0</v>
      </c>
      <c r="BH235" s="4">
        <f t="shared" si="223"/>
        <v>0</v>
      </c>
      <c r="BI235" s="4">
        <f t="shared" si="223"/>
        <v>0</v>
      </c>
    </row>
    <row r="236" spans="1:61" ht="15.75" customHeight="1" x14ac:dyDescent="0.2">
      <c r="A236" s="65" t="s">
        <v>176</v>
      </c>
      <c r="B236" s="4">
        <f t="shared" si="214"/>
        <v>3000</v>
      </c>
      <c r="C236" s="4">
        <f t="shared" si="223"/>
        <v>3000</v>
      </c>
      <c r="D236" s="4">
        <f t="shared" si="223"/>
        <v>3000</v>
      </c>
      <c r="E236" s="4">
        <f t="shared" si="223"/>
        <v>10333.333333333332</v>
      </c>
      <c r="F236" s="4">
        <f t="shared" si="223"/>
        <v>10333.333333333332</v>
      </c>
      <c r="G236" s="4">
        <f t="shared" si="223"/>
        <v>10333.333333333332</v>
      </c>
      <c r="H236" s="4">
        <f t="shared" si="223"/>
        <v>10333.333333333332</v>
      </c>
      <c r="I236" s="4">
        <f t="shared" si="223"/>
        <v>10333.333333333332</v>
      </c>
      <c r="J236" s="4">
        <f t="shared" si="223"/>
        <v>10333.333333333332</v>
      </c>
      <c r="K236" s="4">
        <f t="shared" si="223"/>
        <v>10333.333333333332</v>
      </c>
      <c r="L236" s="4">
        <f t="shared" si="223"/>
        <v>10333.333333333332</v>
      </c>
      <c r="M236" s="4">
        <f t="shared" si="223"/>
        <v>10333.333333333332</v>
      </c>
      <c r="N236" s="4">
        <f t="shared" si="223"/>
        <v>10333.333333333332</v>
      </c>
      <c r="O236" s="4">
        <f t="shared" si="223"/>
        <v>10333.333333333332</v>
      </c>
      <c r="P236" s="4">
        <f t="shared" si="223"/>
        <v>10333.333333333332</v>
      </c>
      <c r="Q236" s="4">
        <f t="shared" si="223"/>
        <v>10333.333333333332</v>
      </c>
      <c r="R236" s="4">
        <f t="shared" si="223"/>
        <v>10333.333333333332</v>
      </c>
      <c r="S236" s="4">
        <f t="shared" si="223"/>
        <v>10333.333333333332</v>
      </c>
      <c r="T236" s="4">
        <f t="shared" si="223"/>
        <v>10333.333333333332</v>
      </c>
      <c r="U236" s="4">
        <f t="shared" si="223"/>
        <v>10333.333333333332</v>
      </c>
      <c r="V236" s="4">
        <f t="shared" si="223"/>
        <v>10333.333333333332</v>
      </c>
      <c r="W236" s="4">
        <f t="shared" si="223"/>
        <v>10333.333333333332</v>
      </c>
      <c r="X236" s="4">
        <f t="shared" si="223"/>
        <v>10333.333333333332</v>
      </c>
      <c r="Y236" s="4">
        <f t="shared" si="223"/>
        <v>10333.333333333332</v>
      </c>
      <c r="Z236" s="4">
        <f t="shared" si="223"/>
        <v>10850</v>
      </c>
      <c r="AA236" s="4">
        <f t="shared" si="223"/>
        <v>10850</v>
      </c>
      <c r="AB236" s="4">
        <f t="shared" si="223"/>
        <v>10850</v>
      </c>
      <c r="AC236" s="4">
        <f t="shared" si="223"/>
        <v>10850</v>
      </c>
      <c r="AD236" s="4">
        <f t="shared" si="223"/>
        <v>10850</v>
      </c>
      <c r="AE236" s="4">
        <f t="shared" ref="C236:BI240" si="224">AE56+AE116+AE176</f>
        <v>10850</v>
      </c>
      <c r="AF236" s="4">
        <f t="shared" si="224"/>
        <v>10850</v>
      </c>
      <c r="AG236" s="4">
        <f t="shared" si="224"/>
        <v>10850</v>
      </c>
      <c r="AH236" s="4">
        <f t="shared" si="224"/>
        <v>10850</v>
      </c>
      <c r="AI236" s="4">
        <f t="shared" si="224"/>
        <v>10850</v>
      </c>
      <c r="AJ236" s="4">
        <f t="shared" si="224"/>
        <v>10850</v>
      </c>
      <c r="AK236" s="4">
        <f t="shared" si="224"/>
        <v>23870</v>
      </c>
      <c r="AL236" s="4">
        <f t="shared" si="224"/>
        <v>11392.5</v>
      </c>
      <c r="AM236" s="4">
        <f t="shared" si="224"/>
        <v>11392.5</v>
      </c>
      <c r="AN236" s="4">
        <f t="shared" si="224"/>
        <v>11392.5</v>
      </c>
      <c r="AO236" s="4">
        <f t="shared" si="224"/>
        <v>11392.5</v>
      </c>
      <c r="AP236" s="4">
        <f t="shared" si="224"/>
        <v>11392.5</v>
      </c>
      <c r="AQ236" s="4">
        <f t="shared" si="224"/>
        <v>11392.5</v>
      </c>
      <c r="AR236" s="4">
        <f t="shared" si="224"/>
        <v>11392.5</v>
      </c>
      <c r="AS236" s="4">
        <f t="shared" si="224"/>
        <v>11392.5</v>
      </c>
      <c r="AT236" s="4">
        <f t="shared" si="224"/>
        <v>11392.5</v>
      </c>
      <c r="AU236" s="4">
        <f t="shared" si="224"/>
        <v>11392.5</v>
      </c>
      <c r="AV236" s="4">
        <f t="shared" si="224"/>
        <v>11392.5</v>
      </c>
      <c r="AW236" s="4">
        <f t="shared" si="224"/>
        <v>25063.5</v>
      </c>
      <c r="AX236" s="4">
        <f t="shared" si="224"/>
        <v>11962.125</v>
      </c>
      <c r="AY236" s="4">
        <f t="shared" si="224"/>
        <v>11962.125</v>
      </c>
      <c r="AZ236" s="4">
        <f t="shared" si="224"/>
        <v>11962.125</v>
      </c>
      <c r="BA236" s="4">
        <f t="shared" si="224"/>
        <v>11962.125</v>
      </c>
      <c r="BB236" s="4">
        <f t="shared" si="224"/>
        <v>11962.125</v>
      </c>
      <c r="BC236" s="4">
        <f t="shared" si="224"/>
        <v>11962.125</v>
      </c>
      <c r="BD236" s="4">
        <f t="shared" si="224"/>
        <v>11962.125</v>
      </c>
      <c r="BE236" s="4">
        <f t="shared" si="224"/>
        <v>11962.125</v>
      </c>
      <c r="BF236" s="4">
        <f t="shared" si="224"/>
        <v>11962.125</v>
      </c>
      <c r="BG236" s="4">
        <f t="shared" si="224"/>
        <v>11962.125</v>
      </c>
      <c r="BH236" s="4">
        <f t="shared" si="224"/>
        <v>11962.125</v>
      </c>
      <c r="BI236" s="4">
        <f t="shared" si="224"/>
        <v>26316.675000000003</v>
      </c>
    </row>
    <row r="237" spans="1:61" ht="15.75" customHeight="1" x14ac:dyDescent="0.2">
      <c r="A237" s="3" t="s">
        <v>177</v>
      </c>
      <c r="B237" s="4">
        <f t="shared" si="214"/>
        <v>0</v>
      </c>
      <c r="C237" s="4">
        <f t="shared" si="224"/>
        <v>0</v>
      </c>
      <c r="D237" s="4">
        <f t="shared" si="224"/>
        <v>0</v>
      </c>
      <c r="E237" s="4">
        <f t="shared" si="224"/>
        <v>7333.333333333333</v>
      </c>
      <c r="F237" s="4">
        <f t="shared" si="224"/>
        <v>7333.333333333333</v>
      </c>
      <c r="G237" s="4">
        <f t="shared" si="224"/>
        <v>7333.333333333333</v>
      </c>
      <c r="H237" s="4">
        <f t="shared" si="224"/>
        <v>7333.333333333333</v>
      </c>
      <c r="I237" s="4">
        <f t="shared" si="224"/>
        <v>7333.333333333333</v>
      </c>
      <c r="J237" s="4">
        <f t="shared" si="224"/>
        <v>7333.333333333333</v>
      </c>
      <c r="K237" s="4">
        <f t="shared" si="224"/>
        <v>7333.333333333333</v>
      </c>
      <c r="L237" s="4">
        <f t="shared" si="224"/>
        <v>7333.333333333333</v>
      </c>
      <c r="M237" s="4">
        <f t="shared" si="224"/>
        <v>7333.333333333333</v>
      </c>
      <c r="N237" s="4">
        <f t="shared" si="224"/>
        <v>7333.333333333333</v>
      </c>
      <c r="O237" s="4">
        <f t="shared" si="224"/>
        <v>7333.333333333333</v>
      </c>
      <c r="P237" s="4">
        <f t="shared" si="224"/>
        <v>7333.333333333333</v>
      </c>
      <c r="Q237" s="4">
        <f t="shared" si="224"/>
        <v>7333.333333333333</v>
      </c>
      <c r="R237" s="4">
        <f t="shared" si="224"/>
        <v>7333.333333333333</v>
      </c>
      <c r="S237" s="4">
        <f t="shared" si="224"/>
        <v>7333.333333333333</v>
      </c>
      <c r="T237" s="4">
        <f t="shared" si="224"/>
        <v>7333.333333333333</v>
      </c>
      <c r="U237" s="4">
        <f t="shared" si="224"/>
        <v>7333.333333333333</v>
      </c>
      <c r="V237" s="4">
        <f t="shared" si="224"/>
        <v>7333.333333333333</v>
      </c>
      <c r="W237" s="4">
        <f t="shared" si="224"/>
        <v>7333.333333333333</v>
      </c>
      <c r="X237" s="4">
        <f t="shared" si="224"/>
        <v>7333.333333333333</v>
      </c>
      <c r="Y237" s="4">
        <f t="shared" si="224"/>
        <v>7333.333333333333</v>
      </c>
      <c r="Z237" s="4">
        <f t="shared" si="224"/>
        <v>7700</v>
      </c>
      <c r="AA237" s="4">
        <f t="shared" si="224"/>
        <v>7700</v>
      </c>
      <c r="AB237" s="4">
        <f t="shared" si="224"/>
        <v>7700</v>
      </c>
      <c r="AC237" s="4">
        <f t="shared" si="224"/>
        <v>7700</v>
      </c>
      <c r="AD237" s="4">
        <f t="shared" si="224"/>
        <v>7700</v>
      </c>
      <c r="AE237" s="4">
        <f t="shared" si="224"/>
        <v>7700</v>
      </c>
      <c r="AF237" s="4">
        <f t="shared" si="224"/>
        <v>7700</v>
      </c>
      <c r="AG237" s="4">
        <f t="shared" si="224"/>
        <v>7700</v>
      </c>
      <c r="AH237" s="4">
        <f t="shared" si="224"/>
        <v>7700</v>
      </c>
      <c r="AI237" s="4">
        <f t="shared" si="224"/>
        <v>7700</v>
      </c>
      <c r="AJ237" s="4">
        <f t="shared" si="224"/>
        <v>7700</v>
      </c>
      <c r="AK237" s="4">
        <f t="shared" si="224"/>
        <v>16940</v>
      </c>
      <c r="AL237" s="4">
        <f t="shared" si="224"/>
        <v>8085</v>
      </c>
      <c r="AM237" s="4">
        <f t="shared" si="224"/>
        <v>8085</v>
      </c>
      <c r="AN237" s="4">
        <f t="shared" si="224"/>
        <v>8085</v>
      </c>
      <c r="AO237" s="4">
        <f t="shared" si="224"/>
        <v>8085</v>
      </c>
      <c r="AP237" s="4">
        <f t="shared" si="224"/>
        <v>8085</v>
      </c>
      <c r="AQ237" s="4">
        <f t="shared" si="224"/>
        <v>8085</v>
      </c>
      <c r="AR237" s="4">
        <f t="shared" si="224"/>
        <v>8085</v>
      </c>
      <c r="AS237" s="4">
        <f t="shared" si="224"/>
        <v>8085</v>
      </c>
      <c r="AT237" s="4">
        <f t="shared" si="224"/>
        <v>8085</v>
      </c>
      <c r="AU237" s="4">
        <f t="shared" si="224"/>
        <v>8085</v>
      </c>
      <c r="AV237" s="4">
        <f t="shared" si="224"/>
        <v>8085</v>
      </c>
      <c r="AW237" s="4">
        <f t="shared" si="224"/>
        <v>17787</v>
      </c>
      <c r="AX237" s="4">
        <f t="shared" si="224"/>
        <v>8489.25</v>
      </c>
      <c r="AY237" s="4">
        <f t="shared" si="224"/>
        <v>8489.25</v>
      </c>
      <c r="AZ237" s="4">
        <f t="shared" si="224"/>
        <v>8489.25</v>
      </c>
      <c r="BA237" s="4">
        <f t="shared" si="224"/>
        <v>8489.25</v>
      </c>
      <c r="BB237" s="4">
        <f t="shared" si="224"/>
        <v>8489.25</v>
      </c>
      <c r="BC237" s="4">
        <f t="shared" si="224"/>
        <v>8489.25</v>
      </c>
      <c r="BD237" s="4">
        <f t="shared" si="224"/>
        <v>8489.25</v>
      </c>
      <c r="BE237" s="4">
        <f t="shared" si="224"/>
        <v>8489.25</v>
      </c>
      <c r="BF237" s="4">
        <f t="shared" si="224"/>
        <v>8489.25</v>
      </c>
      <c r="BG237" s="4">
        <f t="shared" si="224"/>
        <v>8489.25</v>
      </c>
      <c r="BH237" s="4">
        <f t="shared" si="224"/>
        <v>8489.25</v>
      </c>
      <c r="BI237" s="4">
        <f t="shared" si="224"/>
        <v>18676.349999999999</v>
      </c>
    </row>
    <row r="238" spans="1:61" ht="15.75" customHeight="1" x14ac:dyDescent="0.2">
      <c r="A238" s="3" t="s">
        <v>178</v>
      </c>
      <c r="B238" s="4">
        <f t="shared" si="214"/>
        <v>0</v>
      </c>
      <c r="C238" s="4">
        <f t="shared" si="224"/>
        <v>0</v>
      </c>
      <c r="D238" s="4">
        <f t="shared" si="224"/>
        <v>0</v>
      </c>
      <c r="E238" s="4">
        <f t="shared" si="224"/>
        <v>0</v>
      </c>
      <c r="F238" s="4">
        <f t="shared" si="224"/>
        <v>0</v>
      </c>
      <c r="G238" s="4">
        <f t="shared" si="224"/>
        <v>0</v>
      </c>
      <c r="H238" s="4">
        <f t="shared" si="224"/>
        <v>0</v>
      </c>
      <c r="I238" s="4">
        <f t="shared" si="224"/>
        <v>0</v>
      </c>
      <c r="J238" s="4">
        <f t="shared" si="224"/>
        <v>0</v>
      </c>
      <c r="K238" s="4">
        <f t="shared" si="224"/>
        <v>0</v>
      </c>
      <c r="L238" s="4">
        <f t="shared" si="224"/>
        <v>0</v>
      </c>
      <c r="M238" s="4">
        <f t="shared" si="224"/>
        <v>0</v>
      </c>
      <c r="N238" s="4">
        <f t="shared" si="224"/>
        <v>5000</v>
      </c>
      <c r="O238" s="4">
        <f t="shared" si="224"/>
        <v>5000</v>
      </c>
      <c r="P238" s="4">
        <f t="shared" si="224"/>
        <v>5000</v>
      </c>
      <c r="Q238" s="4">
        <f t="shared" si="224"/>
        <v>5000</v>
      </c>
      <c r="R238" s="4">
        <f t="shared" si="224"/>
        <v>5000</v>
      </c>
      <c r="S238" s="4">
        <f t="shared" si="224"/>
        <v>5000</v>
      </c>
      <c r="T238" s="4">
        <f t="shared" si="224"/>
        <v>5000</v>
      </c>
      <c r="U238" s="4">
        <f t="shared" si="224"/>
        <v>5000</v>
      </c>
      <c r="V238" s="4">
        <f t="shared" si="224"/>
        <v>5000</v>
      </c>
      <c r="W238" s="4">
        <f t="shared" si="224"/>
        <v>5000</v>
      </c>
      <c r="X238" s="4">
        <f t="shared" si="224"/>
        <v>5000</v>
      </c>
      <c r="Y238" s="4">
        <f t="shared" si="224"/>
        <v>5000</v>
      </c>
      <c r="Z238" s="4">
        <f t="shared" si="224"/>
        <v>5250</v>
      </c>
      <c r="AA238" s="4">
        <f t="shared" si="224"/>
        <v>5250</v>
      </c>
      <c r="AB238" s="4">
        <f t="shared" si="224"/>
        <v>5250</v>
      </c>
      <c r="AC238" s="4">
        <f t="shared" si="224"/>
        <v>5250</v>
      </c>
      <c r="AD238" s="4">
        <f t="shared" si="224"/>
        <v>5250</v>
      </c>
      <c r="AE238" s="4">
        <f t="shared" si="224"/>
        <v>5250</v>
      </c>
      <c r="AF238" s="4">
        <f t="shared" si="224"/>
        <v>5250</v>
      </c>
      <c r="AG238" s="4">
        <f t="shared" si="224"/>
        <v>5250</v>
      </c>
      <c r="AH238" s="4">
        <f t="shared" si="224"/>
        <v>5250</v>
      </c>
      <c r="AI238" s="4">
        <f t="shared" si="224"/>
        <v>5250</v>
      </c>
      <c r="AJ238" s="4">
        <f t="shared" si="224"/>
        <v>5250</v>
      </c>
      <c r="AK238" s="4">
        <f t="shared" si="224"/>
        <v>11550</v>
      </c>
      <c r="AL238" s="4">
        <f t="shared" si="224"/>
        <v>5512.5</v>
      </c>
      <c r="AM238" s="4">
        <f t="shared" si="224"/>
        <v>5512.5</v>
      </c>
      <c r="AN238" s="4">
        <f t="shared" si="224"/>
        <v>5512.5</v>
      </c>
      <c r="AO238" s="4">
        <f t="shared" si="224"/>
        <v>5512.5</v>
      </c>
      <c r="AP238" s="4">
        <f t="shared" si="224"/>
        <v>5512.5</v>
      </c>
      <c r="AQ238" s="4">
        <f t="shared" si="224"/>
        <v>5512.5</v>
      </c>
      <c r="AR238" s="4">
        <f t="shared" si="224"/>
        <v>5512.5</v>
      </c>
      <c r="AS238" s="4">
        <f t="shared" si="224"/>
        <v>5512.5</v>
      </c>
      <c r="AT238" s="4">
        <f t="shared" si="224"/>
        <v>5512.5</v>
      </c>
      <c r="AU238" s="4">
        <f t="shared" si="224"/>
        <v>5512.5</v>
      </c>
      <c r="AV238" s="4">
        <f t="shared" si="224"/>
        <v>5512.5</v>
      </c>
      <c r="AW238" s="4">
        <f t="shared" si="224"/>
        <v>12127.5</v>
      </c>
      <c r="AX238" s="4">
        <f t="shared" si="224"/>
        <v>5788.125</v>
      </c>
      <c r="AY238" s="4">
        <f t="shared" si="224"/>
        <v>5788.125</v>
      </c>
      <c r="AZ238" s="4">
        <f t="shared" si="224"/>
        <v>5788.125</v>
      </c>
      <c r="BA238" s="4">
        <f t="shared" si="224"/>
        <v>5788.125</v>
      </c>
      <c r="BB238" s="4">
        <f t="shared" si="224"/>
        <v>5788.125</v>
      </c>
      <c r="BC238" s="4">
        <f t="shared" si="224"/>
        <v>5788.125</v>
      </c>
      <c r="BD238" s="4">
        <f t="shared" si="224"/>
        <v>5788.125</v>
      </c>
      <c r="BE238" s="4">
        <f t="shared" si="224"/>
        <v>5788.125</v>
      </c>
      <c r="BF238" s="4">
        <f t="shared" si="224"/>
        <v>5788.125</v>
      </c>
      <c r="BG238" s="4">
        <f t="shared" si="224"/>
        <v>5788.125</v>
      </c>
      <c r="BH238" s="4">
        <f t="shared" si="224"/>
        <v>5788.125</v>
      </c>
      <c r="BI238" s="4">
        <f t="shared" si="224"/>
        <v>12733.875</v>
      </c>
    </row>
    <row r="239" spans="1:61" ht="15.75" customHeight="1" x14ac:dyDescent="0.2">
      <c r="A239" s="3" t="s">
        <v>179</v>
      </c>
      <c r="B239" s="4">
        <f t="shared" si="214"/>
        <v>4166.666666666667</v>
      </c>
      <c r="C239" s="4">
        <f t="shared" si="224"/>
        <v>4166.666666666667</v>
      </c>
      <c r="D239" s="4">
        <f t="shared" si="224"/>
        <v>4166.666666666667</v>
      </c>
      <c r="E239" s="4">
        <f t="shared" si="224"/>
        <v>4166.666666666667</v>
      </c>
      <c r="F239" s="4">
        <f t="shared" si="224"/>
        <v>4166.666666666667</v>
      </c>
      <c r="G239" s="4">
        <f t="shared" si="224"/>
        <v>4166.666666666667</v>
      </c>
      <c r="H239" s="4">
        <f t="shared" si="224"/>
        <v>4166.666666666667</v>
      </c>
      <c r="I239" s="4">
        <f t="shared" si="224"/>
        <v>4166.666666666667</v>
      </c>
      <c r="J239" s="4">
        <f t="shared" si="224"/>
        <v>4166.666666666667</v>
      </c>
      <c r="K239" s="4">
        <f t="shared" si="224"/>
        <v>4166.666666666667</v>
      </c>
      <c r="L239" s="4">
        <f t="shared" si="224"/>
        <v>4166.666666666667</v>
      </c>
      <c r="M239" s="4">
        <f t="shared" si="224"/>
        <v>4166.666666666667</v>
      </c>
      <c r="N239" s="4">
        <f t="shared" si="224"/>
        <v>4375.0000000000009</v>
      </c>
      <c r="O239" s="4">
        <f t="shared" si="224"/>
        <v>4375.0000000000009</v>
      </c>
      <c r="P239" s="4">
        <f t="shared" si="224"/>
        <v>4375.0000000000009</v>
      </c>
      <c r="Q239" s="4">
        <f t="shared" si="224"/>
        <v>4375.0000000000009</v>
      </c>
      <c r="R239" s="4">
        <f t="shared" si="224"/>
        <v>4375.0000000000009</v>
      </c>
      <c r="S239" s="4">
        <f t="shared" si="224"/>
        <v>4375.0000000000009</v>
      </c>
      <c r="T239" s="4">
        <f t="shared" si="224"/>
        <v>4375.0000000000009</v>
      </c>
      <c r="U239" s="4">
        <f t="shared" si="224"/>
        <v>4375.0000000000009</v>
      </c>
      <c r="V239" s="4">
        <f t="shared" si="224"/>
        <v>4375.0000000000009</v>
      </c>
      <c r="W239" s="4">
        <f t="shared" si="224"/>
        <v>4375.0000000000009</v>
      </c>
      <c r="X239" s="4">
        <f t="shared" si="224"/>
        <v>4375.0000000000009</v>
      </c>
      <c r="Y239" s="4">
        <f t="shared" si="224"/>
        <v>4375.0000000000009</v>
      </c>
      <c r="Z239" s="4">
        <f t="shared" si="224"/>
        <v>4593.7500000000009</v>
      </c>
      <c r="AA239" s="4">
        <f t="shared" si="224"/>
        <v>4593.7500000000009</v>
      </c>
      <c r="AB239" s="4">
        <f t="shared" si="224"/>
        <v>4593.7500000000009</v>
      </c>
      <c r="AC239" s="4">
        <f t="shared" si="224"/>
        <v>4593.7500000000009</v>
      </c>
      <c r="AD239" s="4">
        <f t="shared" si="224"/>
        <v>4593.7500000000009</v>
      </c>
      <c r="AE239" s="4">
        <f t="shared" si="224"/>
        <v>4593.7500000000009</v>
      </c>
      <c r="AF239" s="4">
        <f t="shared" si="224"/>
        <v>4593.7500000000009</v>
      </c>
      <c r="AG239" s="4">
        <f t="shared" si="224"/>
        <v>4593.7500000000009</v>
      </c>
      <c r="AH239" s="4">
        <f t="shared" si="224"/>
        <v>4593.7500000000009</v>
      </c>
      <c r="AI239" s="4">
        <f t="shared" si="224"/>
        <v>4593.7500000000009</v>
      </c>
      <c r="AJ239" s="4">
        <f t="shared" si="224"/>
        <v>4593.7500000000009</v>
      </c>
      <c r="AK239" s="4">
        <f t="shared" si="224"/>
        <v>10106.250000000002</v>
      </c>
      <c r="AL239" s="4">
        <f t="shared" si="224"/>
        <v>4823.4375000000009</v>
      </c>
      <c r="AM239" s="4">
        <f t="shared" si="224"/>
        <v>4823.4375000000009</v>
      </c>
      <c r="AN239" s="4">
        <f t="shared" si="224"/>
        <v>4823.4375000000009</v>
      </c>
      <c r="AO239" s="4">
        <f t="shared" si="224"/>
        <v>4823.4375000000009</v>
      </c>
      <c r="AP239" s="4">
        <f t="shared" si="224"/>
        <v>4823.4375000000009</v>
      </c>
      <c r="AQ239" s="4">
        <f t="shared" si="224"/>
        <v>4823.4375000000009</v>
      </c>
      <c r="AR239" s="4">
        <f t="shared" si="224"/>
        <v>4823.4375000000009</v>
      </c>
      <c r="AS239" s="4">
        <f t="shared" si="224"/>
        <v>4823.4375000000009</v>
      </c>
      <c r="AT239" s="4">
        <f t="shared" si="224"/>
        <v>4823.4375000000009</v>
      </c>
      <c r="AU239" s="4">
        <f t="shared" si="224"/>
        <v>4823.4375000000009</v>
      </c>
      <c r="AV239" s="4">
        <f t="shared" si="224"/>
        <v>4823.4375000000009</v>
      </c>
      <c r="AW239" s="4">
        <f t="shared" si="224"/>
        <v>10611.562500000002</v>
      </c>
      <c r="AX239" s="4">
        <f t="shared" si="224"/>
        <v>5064.6093750000009</v>
      </c>
      <c r="AY239" s="4">
        <f t="shared" si="224"/>
        <v>5064.6093750000009</v>
      </c>
      <c r="AZ239" s="4">
        <f t="shared" si="224"/>
        <v>5064.6093750000009</v>
      </c>
      <c r="BA239" s="4">
        <f t="shared" si="224"/>
        <v>5064.6093750000009</v>
      </c>
      <c r="BB239" s="4">
        <f t="shared" si="224"/>
        <v>5064.6093750000009</v>
      </c>
      <c r="BC239" s="4">
        <f t="shared" si="224"/>
        <v>5064.6093750000009</v>
      </c>
      <c r="BD239" s="4">
        <f t="shared" si="224"/>
        <v>5064.6093750000009</v>
      </c>
      <c r="BE239" s="4">
        <f t="shared" si="224"/>
        <v>5064.6093750000009</v>
      </c>
      <c r="BF239" s="4">
        <f t="shared" si="224"/>
        <v>5064.6093750000009</v>
      </c>
      <c r="BG239" s="4">
        <f t="shared" si="224"/>
        <v>5064.6093750000009</v>
      </c>
      <c r="BH239" s="4">
        <f t="shared" si="224"/>
        <v>5064.6093750000009</v>
      </c>
      <c r="BI239" s="4">
        <f t="shared" si="224"/>
        <v>11142.140625000002</v>
      </c>
    </row>
    <row r="240" spans="1:61" ht="15.75" customHeight="1" x14ac:dyDescent="0.2">
      <c r="A240" s="3" t="s">
        <v>180</v>
      </c>
      <c r="B240" s="4">
        <f t="shared" si="214"/>
        <v>2833.3333333333335</v>
      </c>
      <c r="C240" s="4">
        <f t="shared" si="224"/>
        <v>2833.3333333333335</v>
      </c>
      <c r="D240" s="4">
        <f t="shared" si="224"/>
        <v>2833.3333333333335</v>
      </c>
      <c r="E240" s="4">
        <f t="shared" si="224"/>
        <v>2833.3333333333335</v>
      </c>
      <c r="F240" s="4">
        <f t="shared" si="224"/>
        <v>2833.3333333333335</v>
      </c>
      <c r="G240" s="4">
        <f t="shared" si="224"/>
        <v>2833.3333333333335</v>
      </c>
      <c r="H240" s="4">
        <f t="shared" si="224"/>
        <v>2833.3333333333335</v>
      </c>
      <c r="I240" s="4">
        <f t="shared" si="224"/>
        <v>2833.3333333333335</v>
      </c>
      <c r="J240" s="4">
        <f t="shared" si="224"/>
        <v>2833.3333333333335</v>
      </c>
      <c r="K240" s="4">
        <f t="shared" si="224"/>
        <v>2833.3333333333335</v>
      </c>
      <c r="L240" s="4">
        <f t="shared" si="224"/>
        <v>2833.3333333333335</v>
      </c>
      <c r="M240" s="4">
        <f t="shared" si="224"/>
        <v>2833.3333333333335</v>
      </c>
      <c r="N240" s="4">
        <f t="shared" si="224"/>
        <v>2975.0000000000005</v>
      </c>
      <c r="O240" s="4">
        <f t="shared" si="224"/>
        <v>2975.0000000000005</v>
      </c>
      <c r="P240" s="4">
        <f t="shared" si="224"/>
        <v>2975.0000000000005</v>
      </c>
      <c r="Q240" s="4">
        <f t="shared" si="224"/>
        <v>2975.0000000000005</v>
      </c>
      <c r="R240" s="4">
        <f t="shared" si="224"/>
        <v>2975.0000000000005</v>
      </c>
      <c r="S240" s="4">
        <f t="shared" si="224"/>
        <v>2975.0000000000005</v>
      </c>
      <c r="T240" s="4">
        <f t="shared" si="224"/>
        <v>2975.0000000000005</v>
      </c>
      <c r="U240" s="4">
        <f t="shared" si="224"/>
        <v>2975.0000000000005</v>
      </c>
      <c r="V240" s="4">
        <f t="shared" si="224"/>
        <v>2975.0000000000005</v>
      </c>
      <c r="W240" s="4">
        <f t="shared" si="224"/>
        <v>2975.0000000000005</v>
      </c>
      <c r="X240" s="4">
        <f t="shared" si="224"/>
        <v>2975.0000000000005</v>
      </c>
      <c r="Y240" s="4">
        <f t="shared" si="224"/>
        <v>2975.0000000000005</v>
      </c>
      <c r="Z240" s="4">
        <f t="shared" si="224"/>
        <v>3123.7500000000005</v>
      </c>
      <c r="AA240" s="4">
        <f t="shared" si="224"/>
        <v>3123.7500000000005</v>
      </c>
      <c r="AB240" s="4">
        <f t="shared" si="224"/>
        <v>3123.7500000000005</v>
      </c>
      <c r="AC240" s="4">
        <f t="shared" si="224"/>
        <v>3123.7500000000005</v>
      </c>
      <c r="AD240" s="4">
        <f t="shared" si="224"/>
        <v>3123.7500000000005</v>
      </c>
      <c r="AE240" s="4">
        <f t="shared" si="224"/>
        <v>3123.7500000000005</v>
      </c>
      <c r="AF240" s="4">
        <f t="shared" si="224"/>
        <v>3123.7500000000005</v>
      </c>
      <c r="AG240" s="4">
        <f t="shared" si="224"/>
        <v>3123.7500000000005</v>
      </c>
      <c r="AH240" s="4">
        <f t="shared" si="224"/>
        <v>3123.7500000000005</v>
      </c>
      <c r="AI240" s="4">
        <f t="shared" si="224"/>
        <v>3123.7500000000005</v>
      </c>
      <c r="AJ240" s="4">
        <f t="shared" si="224"/>
        <v>3123.7500000000005</v>
      </c>
      <c r="AK240" s="4">
        <f t="shared" si="224"/>
        <v>6872.2500000000018</v>
      </c>
      <c r="AL240" s="4">
        <f t="shared" si="224"/>
        <v>3279.9375000000005</v>
      </c>
      <c r="AM240" s="4">
        <f t="shared" si="224"/>
        <v>3279.9375000000005</v>
      </c>
      <c r="AN240" s="4">
        <f t="shared" si="224"/>
        <v>3279.9375000000005</v>
      </c>
      <c r="AO240" s="4">
        <f t="shared" si="224"/>
        <v>3279.9375000000005</v>
      </c>
      <c r="AP240" s="4">
        <f t="shared" si="224"/>
        <v>3279.9375000000005</v>
      </c>
      <c r="AQ240" s="4">
        <f t="shared" si="224"/>
        <v>3279.9375000000005</v>
      </c>
      <c r="AR240" s="4">
        <f t="shared" si="224"/>
        <v>3279.9375000000005</v>
      </c>
      <c r="AS240" s="4">
        <f t="shared" si="224"/>
        <v>3279.9375000000005</v>
      </c>
      <c r="AT240" s="4">
        <f t="shared" si="224"/>
        <v>3279.9375000000005</v>
      </c>
      <c r="AU240" s="4">
        <f t="shared" si="224"/>
        <v>3279.9375000000005</v>
      </c>
      <c r="AV240" s="4">
        <f t="shared" si="224"/>
        <v>3279.9375000000005</v>
      </c>
      <c r="AW240" s="4">
        <f t="shared" si="224"/>
        <v>7215.8625000000011</v>
      </c>
      <c r="AX240" s="4">
        <f t="shared" ref="C240:BI245" si="225">AX60+AX120+AX180</f>
        <v>3443.9343750000007</v>
      </c>
      <c r="AY240" s="4">
        <f t="shared" si="225"/>
        <v>3443.9343750000007</v>
      </c>
      <c r="AZ240" s="4">
        <f t="shared" si="225"/>
        <v>3443.9343750000007</v>
      </c>
      <c r="BA240" s="4">
        <f t="shared" si="225"/>
        <v>3443.9343750000007</v>
      </c>
      <c r="BB240" s="4">
        <f t="shared" si="225"/>
        <v>3443.9343750000007</v>
      </c>
      <c r="BC240" s="4">
        <f t="shared" si="225"/>
        <v>3443.9343750000007</v>
      </c>
      <c r="BD240" s="4">
        <f t="shared" si="225"/>
        <v>3443.9343750000007</v>
      </c>
      <c r="BE240" s="4">
        <f t="shared" si="225"/>
        <v>3443.9343750000007</v>
      </c>
      <c r="BF240" s="4">
        <f t="shared" si="225"/>
        <v>3443.9343750000007</v>
      </c>
      <c r="BG240" s="4">
        <f t="shared" si="225"/>
        <v>3443.9343750000007</v>
      </c>
      <c r="BH240" s="4">
        <f t="shared" si="225"/>
        <v>3443.9343750000007</v>
      </c>
      <c r="BI240" s="4">
        <f t="shared" si="225"/>
        <v>7576.6556250000021</v>
      </c>
    </row>
    <row r="241" spans="1:62" ht="15.75" customHeight="1" x14ac:dyDescent="0.2">
      <c r="A241" s="3" t="s">
        <v>181</v>
      </c>
      <c r="B241" s="4">
        <f t="shared" si="214"/>
        <v>5000</v>
      </c>
      <c r="C241" s="4">
        <f t="shared" si="225"/>
        <v>5000</v>
      </c>
      <c r="D241" s="4">
        <f t="shared" si="225"/>
        <v>5000</v>
      </c>
      <c r="E241" s="4">
        <f t="shared" si="225"/>
        <v>5000</v>
      </c>
      <c r="F241" s="4">
        <f t="shared" si="225"/>
        <v>5000</v>
      </c>
      <c r="G241" s="4">
        <f t="shared" si="225"/>
        <v>5000</v>
      </c>
      <c r="H241" s="4">
        <f t="shared" si="225"/>
        <v>5000</v>
      </c>
      <c r="I241" s="4">
        <f t="shared" si="225"/>
        <v>5000</v>
      </c>
      <c r="J241" s="4">
        <f t="shared" si="225"/>
        <v>5000</v>
      </c>
      <c r="K241" s="4">
        <f t="shared" si="225"/>
        <v>5000</v>
      </c>
      <c r="L241" s="4">
        <f t="shared" si="225"/>
        <v>5000</v>
      </c>
      <c r="M241" s="4">
        <f t="shared" si="225"/>
        <v>5000</v>
      </c>
      <c r="N241" s="4">
        <f t="shared" si="225"/>
        <v>5250</v>
      </c>
      <c r="O241" s="4">
        <f t="shared" si="225"/>
        <v>5250</v>
      </c>
      <c r="P241" s="4">
        <f t="shared" si="225"/>
        <v>5250</v>
      </c>
      <c r="Q241" s="4">
        <f t="shared" si="225"/>
        <v>5250</v>
      </c>
      <c r="R241" s="4">
        <f t="shared" si="225"/>
        <v>5250</v>
      </c>
      <c r="S241" s="4">
        <f t="shared" si="225"/>
        <v>5250</v>
      </c>
      <c r="T241" s="4">
        <f t="shared" si="225"/>
        <v>5250</v>
      </c>
      <c r="U241" s="4">
        <f t="shared" si="225"/>
        <v>5250</v>
      </c>
      <c r="V241" s="4">
        <f t="shared" si="225"/>
        <v>5250</v>
      </c>
      <c r="W241" s="4">
        <f t="shared" si="225"/>
        <v>5250</v>
      </c>
      <c r="X241" s="4">
        <f t="shared" si="225"/>
        <v>5250</v>
      </c>
      <c r="Y241" s="4">
        <f t="shared" si="225"/>
        <v>5250</v>
      </c>
      <c r="Z241" s="4">
        <f t="shared" si="225"/>
        <v>5512.5</v>
      </c>
      <c r="AA241" s="4">
        <f t="shared" si="225"/>
        <v>5512.5</v>
      </c>
      <c r="AB241" s="4">
        <f t="shared" si="225"/>
        <v>5512.5</v>
      </c>
      <c r="AC241" s="4">
        <f t="shared" si="225"/>
        <v>5512.5</v>
      </c>
      <c r="AD241" s="4">
        <f t="shared" si="225"/>
        <v>5512.5</v>
      </c>
      <c r="AE241" s="4">
        <f t="shared" si="225"/>
        <v>5512.5</v>
      </c>
      <c r="AF241" s="4">
        <f t="shared" si="225"/>
        <v>5512.5</v>
      </c>
      <c r="AG241" s="4">
        <f t="shared" si="225"/>
        <v>5512.5</v>
      </c>
      <c r="AH241" s="4">
        <f t="shared" si="225"/>
        <v>5512.5</v>
      </c>
      <c r="AI241" s="4">
        <f t="shared" si="225"/>
        <v>5512.5</v>
      </c>
      <c r="AJ241" s="4">
        <f t="shared" si="225"/>
        <v>5512.5</v>
      </c>
      <c r="AK241" s="4">
        <f t="shared" si="225"/>
        <v>12127.5</v>
      </c>
      <c r="AL241" s="4">
        <f t="shared" si="225"/>
        <v>5788.125</v>
      </c>
      <c r="AM241" s="4">
        <f t="shared" si="225"/>
        <v>5788.125</v>
      </c>
      <c r="AN241" s="4">
        <f t="shared" si="225"/>
        <v>5788.125</v>
      </c>
      <c r="AO241" s="4">
        <f t="shared" si="225"/>
        <v>5788.125</v>
      </c>
      <c r="AP241" s="4">
        <f t="shared" si="225"/>
        <v>5788.125</v>
      </c>
      <c r="AQ241" s="4">
        <f t="shared" si="225"/>
        <v>5788.125</v>
      </c>
      <c r="AR241" s="4">
        <f t="shared" si="225"/>
        <v>5788.125</v>
      </c>
      <c r="AS241" s="4">
        <f t="shared" si="225"/>
        <v>5788.125</v>
      </c>
      <c r="AT241" s="4">
        <f t="shared" si="225"/>
        <v>5788.125</v>
      </c>
      <c r="AU241" s="4">
        <f t="shared" si="225"/>
        <v>5788.125</v>
      </c>
      <c r="AV241" s="4">
        <f t="shared" si="225"/>
        <v>5788.125</v>
      </c>
      <c r="AW241" s="4">
        <f t="shared" si="225"/>
        <v>12733.875</v>
      </c>
      <c r="AX241" s="4">
        <f t="shared" si="225"/>
        <v>6077.53125</v>
      </c>
      <c r="AY241" s="4">
        <f t="shared" si="225"/>
        <v>6077.53125</v>
      </c>
      <c r="AZ241" s="4">
        <f t="shared" si="225"/>
        <v>6077.53125</v>
      </c>
      <c r="BA241" s="4">
        <f t="shared" si="225"/>
        <v>6077.53125</v>
      </c>
      <c r="BB241" s="4">
        <f t="shared" si="225"/>
        <v>6077.53125</v>
      </c>
      <c r="BC241" s="4">
        <f t="shared" si="225"/>
        <v>6077.53125</v>
      </c>
      <c r="BD241" s="4">
        <f t="shared" si="225"/>
        <v>6077.53125</v>
      </c>
      <c r="BE241" s="4">
        <f t="shared" si="225"/>
        <v>6077.53125</v>
      </c>
      <c r="BF241" s="4">
        <f t="shared" si="225"/>
        <v>6077.53125</v>
      </c>
      <c r="BG241" s="4">
        <f t="shared" si="225"/>
        <v>6077.53125</v>
      </c>
      <c r="BH241" s="4">
        <f t="shared" si="225"/>
        <v>6077.53125</v>
      </c>
      <c r="BI241" s="4">
        <f t="shared" si="225"/>
        <v>13370.56875</v>
      </c>
    </row>
    <row r="242" spans="1:62" ht="15.75" customHeight="1" x14ac:dyDescent="0.2">
      <c r="A242" s="3" t="s">
        <v>182</v>
      </c>
      <c r="B242" s="4">
        <f t="shared" si="214"/>
        <v>0</v>
      </c>
      <c r="C242" s="4">
        <f t="shared" si="225"/>
        <v>0</v>
      </c>
      <c r="D242" s="4">
        <f t="shared" si="225"/>
        <v>0</v>
      </c>
      <c r="E242" s="4">
        <f t="shared" si="225"/>
        <v>0</v>
      </c>
      <c r="F242" s="4">
        <f t="shared" si="225"/>
        <v>0</v>
      </c>
      <c r="G242" s="4">
        <f t="shared" si="225"/>
        <v>0</v>
      </c>
      <c r="H242" s="4">
        <f t="shared" si="225"/>
        <v>0</v>
      </c>
      <c r="I242" s="4">
        <f t="shared" si="225"/>
        <v>0</v>
      </c>
      <c r="J242" s="4">
        <f t="shared" si="225"/>
        <v>0</v>
      </c>
      <c r="K242" s="4">
        <f t="shared" si="225"/>
        <v>0</v>
      </c>
      <c r="L242" s="4">
        <f t="shared" si="225"/>
        <v>0</v>
      </c>
      <c r="M242" s="4">
        <f t="shared" si="225"/>
        <v>0</v>
      </c>
      <c r="N242" s="4">
        <f t="shared" si="225"/>
        <v>2916.6666666666665</v>
      </c>
      <c r="O242" s="4">
        <f t="shared" si="225"/>
        <v>2916.6666666666665</v>
      </c>
      <c r="P242" s="4">
        <f t="shared" si="225"/>
        <v>2916.6666666666665</v>
      </c>
      <c r="Q242" s="4">
        <f t="shared" si="225"/>
        <v>2916.6666666666665</v>
      </c>
      <c r="R242" s="4">
        <f t="shared" si="225"/>
        <v>2916.6666666666665</v>
      </c>
      <c r="S242" s="4">
        <f t="shared" si="225"/>
        <v>2916.6666666666665</v>
      </c>
      <c r="T242" s="4">
        <f t="shared" si="225"/>
        <v>2916.6666666666665</v>
      </c>
      <c r="U242" s="4">
        <f t="shared" si="225"/>
        <v>2916.6666666666665</v>
      </c>
      <c r="V242" s="4">
        <f t="shared" si="225"/>
        <v>2916.6666666666665</v>
      </c>
      <c r="W242" s="4">
        <f t="shared" si="225"/>
        <v>2916.6666666666665</v>
      </c>
      <c r="X242" s="4">
        <f t="shared" si="225"/>
        <v>2916.6666666666665</v>
      </c>
      <c r="Y242" s="4">
        <f t="shared" si="225"/>
        <v>2916.6666666666665</v>
      </c>
      <c r="Z242" s="4">
        <f t="shared" si="225"/>
        <v>3062.5</v>
      </c>
      <c r="AA242" s="4">
        <f t="shared" si="225"/>
        <v>3062.5</v>
      </c>
      <c r="AB242" s="4">
        <f t="shared" si="225"/>
        <v>3062.5</v>
      </c>
      <c r="AC242" s="4">
        <f t="shared" si="225"/>
        <v>3062.5</v>
      </c>
      <c r="AD242" s="4">
        <f t="shared" si="225"/>
        <v>3062.5</v>
      </c>
      <c r="AE242" s="4">
        <f t="shared" si="225"/>
        <v>3062.5</v>
      </c>
      <c r="AF242" s="4">
        <f t="shared" si="225"/>
        <v>3062.5</v>
      </c>
      <c r="AG242" s="4">
        <f t="shared" si="225"/>
        <v>3062.5</v>
      </c>
      <c r="AH242" s="4">
        <f t="shared" si="225"/>
        <v>3062.5</v>
      </c>
      <c r="AI242" s="4">
        <f t="shared" si="225"/>
        <v>3062.5</v>
      </c>
      <c r="AJ242" s="4">
        <f t="shared" si="225"/>
        <v>3062.5</v>
      </c>
      <c r="AK242" s="4">
        <f t="shared" si="225"/>
        <v>6737.5</v>
      </c>
      <c r="AL242" s="4">
        <f t="shared" si="225"/>
        <v>3215.625</v>
      </c>
      <c r="AM242" s="4">
        <f t="shared" si="225"/>
        <v>3215.625</v>
      </c>
      <c r="AN242" s="4">
        <f t="shared" si="225"/>
        <v>3215.625</v>
      </c>
      <c r="AO242" s="4">
        <f t="shared" si="225"/>
        <v>3215.625</v>
      </c>
      <c r="AP242" s="4">
        <f t="shared" si="225"/>
        <v>3215.625</v>
      </c>
      <c r="AQ242" s="4">
        <f t="shared" si="225"/>
        <v>3215.625</v>
      </c>
      <c r="AR242" s="4">
        <f t="shared" si="225"/>
        <v>3215.625</v>
      </c>
      <c r="AS242" s="4">
        <f t="shared" si="225"/>
        <v>3215.625</v>
      </c>
      <c r="AT242" s="4">
        <f t="shared" si="225"/>
        <v>3215.625</v>
      </c>
      <c r="AU242" s="4">
        <f t="shared" si="225"/>
        <v>3215.625</v>
      </c>
      <c r="AV242" s="4">
        <f t="shared" si="225"/>
        <v>3215.625</v>
      </c>
      <c r="AW242" s="4">
        <f t="shared" si="225"/>
        <v>7074.375</v>
      </c>
      <c r="AX242" s="4">
        <f t="shared" si="225"/>
        <v>3376.40625</v>
      </c>
      <c r="AY242" s="4">
        <f t="shared" si="225"/>
        <v>3376.40625</v>
      </c>
      <c r="AZ242" s="4">
        <f t="shared" si="225"/>
        <v>3376.40625</v>
      </c>
      <c r="BA242" s="4">
        <f t="shared" si="225"/>
        <v>3376.40625</v>
      </c>
      <c r="BB242" s="4">
        <f t="shared" si="225"/>
        <v>3376.40625</v>
      </c>
      <c r="BC242" s="4">
        <f t="shared" si="225"/>
        <v>3376.40625</v>
      </c>
      <c r="BD242" s="4">
        <f t="shared" si="225"/>
        <v>3376.40625</v>
      </c>
      <c r="BE242" s="4">
        <f t="shared" si="225"/>
        <v>3376.40625</v>
      </c>
      <c r="BF242" s="4">
        <f t="shared" si="225"/>
        <v>3376.40625</v>
      </c>
      <c r="BG242" s="4">
        <f t="shared" si="225"/>
        <v>3376.40625</v>
      </c>
      <c r="BH242" s="4">
        <f t="shared" si="225"/>
        <v>3376.40625</v>
      </c>
      <c r="BI242" s="4">
        <f t="shared" si="225"/>
        <v>7428.09375</v>
      </c>
    </row>
    <row r="243" spans="1:62" ht="15.75" customHeight="1" x14ac:dyDescent="0.2">
      <c r="A243" s="3" t="s">
        <v>183</v>
      </c>
      <c r="B243" s="4">
        <f t="shared" si="214"/>
        <v>0</v>
      </c>
      <c r="C243" s="4">
        <f t="shared" si="225"/>
        <v>0</v>
      </c>
      <c r="D243" s="4">
        <f t="shared" si="225"/>
        <v>0</v>
      </c>
      <c r="E243" s="4">
        <f t="shared" si="225"/>
        <v>0</v>
      </c>
      <c r="F243" s="4">
        <f t="shared" si="225"/>
        <v>0</v>
      </c>
      <c r="G243" s="4">
        <f t="shared" si="225"/>
        <v>0</v>
      </c>
      <c r="H243" s="4">
        <f t="shared" si="225"/>
        <v>0</v>
      </c>
      <c r="I243" s="4">
        <f t="shared" si="225"/>
        <v>0</v>
      </c>
      <c r="J243" s="4">
        <f t="shared" si="225"/>
        <v>0</v>
      </c>
      <c r="K243" s="4">
        <f t="shared" si="225"/>
        <v>0</v>
      </c>
      <c r="L243" s="4">
        <f t="shared" si="225"/>
        <v>0</v>
      </c>
      <c r="M243" s="4">
        <f t="shared" si="225"/>
        <v>0</v>
      </c>
      <c r="N243" s="4">
        <f t="shared" si="225"/>
        <v>2916.6666666666665</v>
      </c>
      <c r="O243" s="4">
        <f t="shared" si="225"/>
        <v>2916.6666666666665</v>
      </c>
      <c r="P243" s="4">
        <f t="shared" si="225"/>
        <v>2916.6666666666665</v>
      </c>
      <c r="Q243" s="4">
        <f t="shared" si="225"/>
        <v>2916.6666666666665</v>
      </c>
      <c r="R243" s="4">
        <f t="shared" si="225"/>
        <v>2916.6666666666665</v>
      </c>
      <c r="S243" s="4">
        <f t="shared" si="225"/>
        <v>2916.6666666666665</v>
      </c>
      <c r="T243" s="4">
        <f t="shared" si="225"/>
        <v>2916.6666666666665</v>
      </c>
      <c r="U243" s="4">
        <f t="shared" si="225"/>
        <v>2916.6666666666665</v>
      </c>
      <c r="V243" s="4">
        <f t="shared" si="225"/>
        <v>2916.6666666666665</v>
      </c>
      <c r="W243" s="4">
        <f t="shared" si="225"/>
        <v>2916.6666666666665</v>
      </c>
      <c r="X243" s="4">
        <f t="shared" si="225"/>
        <v>2916.6666666666665</v>
      </c>
      <c r="Y243" s="4">
        <f t="shared" si="225"/>
        <v>2916.6666666666665</v>
      </c>
      <c r="Z243" s="4">
        <f t="shared" si="225"/>
        <v>3062.5</v>
      </c>
      <c r="AA243" s="4">
        <f t="shared" si="225"/>
        <v>3062.5</v>
      </c>
      <c r="AB243" s="4">
        <f t="shared" si="225"/>
        <v>3062.5</v>
      </c>
      <c r="AC243" s="4">
        <f t="shared" si="225"/>
        <v>3062.5</v>
      </c>
      <c r="AD243" s="4">
        <f t="shared" si="225"/>
        <v>3062.5</v>
      </c>
      <c r="AE243" s="4">
        <f t="shared" si="225"/>
        <v>3062.5</v>
      </c>
      <c r="AF243" s="4">
        <f t="shared" si="225"/>
        <v>3062.5</v>
      </c>
      <c r="AG243" s="4">
        <f t="shared" si="225"/>
        <v>3062.5</v>
      </c>
      <c r="AH243" s="4">
        <f t="shared" si="225"/>
        <v>3062.5</v>
      </c>
      <c r="AI243" s="4">
        <f t="shared" si="225"/>
        <v>3062.5</v>
      </c>
      <c r="AJ243" s="4">
        <f t="shared" si="225"/>
        <v>3062.5</v>
      </c>
      <c r="AK243" s="4">
        <f t="shared" si="225"/>
        <v>6737.5</v>
      </c>
      <c r="AL243" s="4">
        <f t="shared" si="225"/>
        <v>3215.625</v>
      </c>
      <c r="AM243" s="4">
        <f t="shared" si="225"/>
        <v>3215.625</v>
      </c>
      <c r="AN243" s="4">
        <f t="shared" si="225"/>
        <v>3215.625</v>
      </c>
      <c r="AO243" s="4">
        <f t="shared" si="225"/>
        <v>3215.625</v>
      </c>
      <c r="AP243" s="4">
        <f t="shared" si="225"/>
        <v>3215.625</v>
      </c>
      <c r="AQ243" s="4">
        <f t="shared" si="225"/>
        <v>3215.625</v>
      </c>
      <c r="AR243" s="4">
        <f t="shared" si="225"/>
        <v>3215.625</v>
      </c>
      <c r="AS243" s="4">
        <f t="shared" si="225"/>
        <v>3215.625</v>
      </c>
      <c r="AT243" s="4">
        <f t="shared" si="225"/>
        <v>3215.625</v>
      </c>
      <c r="AU243" s="4">
        <f t="shared" si="225"/>
        <v>3215.625</v>
      </c>
      <c r="AV243" s="4">
        <f t="shared" si="225"/>
        <v>3215.625</v>
      </c>
      <c r="AW243" s="4">
        <f t="shared" si="225"/>
        <v>7074.375</v>
      </c>
      <c r="AX243" s="4">
        <f t="shared" si="225"/>
        <v>3376.40625</v>
      </c>
      <c r="AY243" s="4">
        <f t="shared" si="225"/>
        <v>3376.40625</v>
      </c>
      <c r="AZ243" s="4">
        <f t="shared" si="225"/>
        <v>3376.40625</v>
      </c>
      <c r="BA243" s="4">
        <f t="shared" si="225"/>
        <v>3376.40625</v>
      </c>
      <c r="BB243" s="4">
        <f t="shared" si="225"/>
        <v>3376.40625</v>
      </c>
      <c r="BC243" s="4">
        <f t="shared" si="225"/>
        <v>3376.40625</v>
      </c>
      <c r="BD243" s="4">
        <f t="shared" si="225"/>
        <v>3376.40625</v>
      </c>
      <c r="BE243" s="4">
        <f t="shared" si="225"/>
        <v>3376.40625</v>
      </c>
      <c r="BF243" s="4">
        <f t="shared" si="225"/>
        <v>3376.40625</v>
      </c>
      <c r="BG243" s="4">
        <f t="shared" si="225"/>
        <v>3376.40625</v>
      </c>
      <c r="BH243" s="4">
        <f t="shared" si="225"/>
        <v>3376.40625</v>
      </c>
      <c r="BI243" s="4">
        <f t="shared" si="225"/>
        <v>7428.09375</v>
      </c>
    </row>
    <row r="244" spans="1:62" ht="15.75" customHeight="1" x14ac:dyDescent="0.2">
      <c r="A244" s="3" t="s">
        <v>184</v>
      </c>
      <c r="B244" s="4">
        <f t="shared" si="214"/>
        <v>0</v>
      </c>
      <c r="C244" s="4">
        <f t="shared" si="225"/>
        <v>0</v>
      </c>
      <c r="D244" s="4">
        <f t="shared" si="225"/>
        <v>0</v>
      </c>
      <c r="E244" s="4">
        <f t="shared" si="225"/>
        <v>0</v>
      </c>
      <c r="F244" s="4">
        <f t="shared" si="225"/>
        <v>0</v>
      </c>
      <c r="G244" s="4">
        <f t="shared" si="225"/>
        <v>0</v>
      </c>
      <c r="H244" s="4">
        <f t="shared" si="225"/>
        <v>3583.3333333333335</v>
      </c>
      <c r="I244" s="4">
        <f t="shared" si="225"/>
        <v>3583.3333333333335</v>
      </c>
      <c r="J244" s="4">
        <f t="shared" si="225"/>
        <v>3583.3333333333335</v>
      </c>
      <c r="K244" s="4">
        <f t="shared" si="225"/>
        <v>3583.3333333333335</v>
      </c>
      <c r="L244" s="4">
        <f t="shared" si="225"/>
        <v>3583.3333333333335</v>
      </c>
      <c r="M244" s="4">
        <f t="shared" si="225"/>
        <v>3583.3333333333335</v>
      </c>
      <c r="N244" s="4">
        <f t="shared" si="225"/>
        <v>3762.5000000000005</v>
      </c>
      <c r="O244" s="4">
        <f t="shared" si="225"/>
        <v>3762.5000000000005</v>
      </c>
      <c r="P244" s="4">
        <f t="shared" si="225"/>
        <v>3762.5000000000005</v>
      </c>
      <c r="Q244" s="4">
        <f t="shared" si="225"/>
        <v>3762.5000000000005</v>
      </c>
      <c r="R244" s="4">
        <f t="shared" si="225"/>
        <v>3762.5000000000005</v>
      </c>
      <c r="S244" s="4">
        <f t="shared" si="225"/>
        <v>3762.5000000000005</v>
      </c>
      <c r="T244" s="4">
        <f t="shared" si="225"/>
        <v>3762.5000000000005</v>
      </c>
      <c r="U244" s="4">
        <f t="shared" si="225"/>
        <v>3762.5000000000005</v>
      </c>
      <c r="V244" s="4">
        <f t="shared" si="225"/>
        <v>3762.5000000000005</v>
      </c>
      <c r="W244" s="4">
        <f t="shared" si="225"/>
        <v>3762.5000000000005</v>
      </c>
      <c r="X244" s="4">
        <f t="shared" si="225"/>
        <v>3762.5000000000005</v>
      </c>
      <c r="Y244" s="4">
        <f t="shared" si="225"/>
        <v>3762.5000000000005</v>
      </c>
      <c r="Z244" s="4">
        <f t="shared" si="225"/>
        <v>3950.6250000000005</v>
      </c>
      <c r="AA244" s="4">
        <f t="shared" si="225"/>
        <v>3950.6250000000005</v>
      </c>
      <c r="AB244" s="4">
        <f t="shared" si="225"/>
        <v>3950.6250000000005</v>
      </c>
      <c r="AC244" s="4">
        <f t="shared" si="225"/>
        <v>3950.6250000000005</v>
      </c>
      <c r="AD244" s="4">
        <f t="shared" si="225"/>
        <v>3950.6250000000005</v>
      </c>
      <c r="AE244" s="4">
        <f t="shared" si="225"/>
        <v>3950.6250000000005</v>
      </c>
      <c r="AF244" s="4">
        <f t="shared" si="225"/>
        <v>3950.6250000000005</v>
      </c>
      <c r="AG244" s="4">
        <f t="shared" si="225"/>
        <v>3950.6250000000005</v>
      </c>
      <c r="AH244" s="4">
        <f t="shared" si="225"/>
        <v>3950.6250000000005</v>
      </c>
      <c r="AI244" s="4">
        <f t="shared" si="225"/>
        <v>3950.6250000000005</v>
      </c>
      <c r="AJ244" s="4">
        <f t="shared" si="225"/>
        <v>3950.6250000000005</v>
      </c>
      <c r="AK244" s="4">
        <f t="shared" si="225"/>
        <v>8691.3750000000018</v>
      </c>
      <c r="AL244" s="4">
        <f t="shared" si="225"/>
        <v>4148.1562500000009</v>
      </c>
      <c r="AM244" s="4">
        <f t="shared" si="225"/>
        <v>4148.1562500000009</v>
      </c>
      <c r="AN244" s="4">
        <f t="shared" si="225"/>
        <v>4148.1562500000009</v>
      </c>
      <c r="AO244" s="4">
        <f t="shared" si="225"/>
        <v>4148.1562500000009</v>
      </c>
      <c r="AP244" s="4">
        <f t="shared" si="225"/>
        <v>4148.1562500000009</v>
      </c>
      <c r="AQ244" s="4">
        <f t="shared" si="225"/>
        <v>4148.1562500000009</v>
      </c>
      <c r="AR244" s="4">
        <f t="shared" si="225"/>
        <v>4148.1562500000009</v>
      </c>
      <c r="AS244" s="4">
        <f t="shared" si="225"/>
        <v>4148.1562500000009</v>
      </c>
      <c r="AT244" s="4">
        <f t="shared" si="225"/>
        <v>4148.1562500000009</v>
      </c>
      <c r="AU244" s="4">
        <f t="shared" si="225"/>
        <v>4148.1562500000009</v>
      </c>
      <c r="AV244" s="4">
        <f t="shared" si="225"/>
        <v>4148.1562500000009</v>
      </c>
      <c r="AW244" s="4">
        <f t="shared" si="225"/>
        <v>9125.9437500000022</v>
      </c>
      <c r="AX244" s="4">
        <f t="shared" si="225"/>
        <v>4355.5640625000015</v>
      </c>
      <c r="AY244" s="4">
        <f t="shared" si="225"/>
        <v>4355.5640625000015</v>
      </c>
      <c r="AZ244" s="4">
        <f t="shared" si="225"/>
        <v>4355.5640625000015</v>
      </c>
      <c r="BA244" s="4">
        <f t="shared" si="225"/>
        <v>4355.5640625000015</v>
      </c>
      <c r="BB244" s="4">
        <f t="shared" si="225"/>
        <v>4355.5640625000015</v>
      </c>
      <c r="BC244" s="4">
        <f t="shared" si="225"/>
        <v>4355.5640625000015</v>
      </c>
      <c r="BD244" s="4">
        <f t="shared" si="225"/>
        <v>4355.5640625000015</v>
      </c>
      <c r="BE244" s="4">
        <f t="shared" si="225"/>
        <v>4355.5640625000015</v>
      </c>
      <c r="BF244" s="4">
        <f t="shared" si="225"/>
        <v>4355.5640625000015</v>
      </c>
      <c r="BG244" s="4">
        <f t="shared" si="225"/>
        <v>4355.5640625000015</v>
      </c>
      <c r="BH244" s="4">
        <f t="shared" si="225"/>
        <v>4355.5640625000015</v>
      </c>
      <c r="BI244" s="4">
        <f t="shared" si="225"/>
        <v>9582.2409375000025</v>
      </c>
    </row>
    <row r="245" spans="1:62" ht="15.75" customHeight="1" x14ac:dyDescent="0.2">
      <c r="A245" s="3" t="s">
        <v>185</v>
      </c>
      <c r="B245" s="4">
        <f t="shared" si="214"/>
        <v>0</v>
      </c>
      <c r="C245" s="4">
        <f t="shared" si="225"/>
        <v>0</v>
      </c>
      <c r="D245" s="4">
        <f t="shared" si="225"/>
        <v>0</v>
      </c>
      <c r="E245" s="4">
        <f t="shared" si="225"/>
        <v>0</v>
      </c>
      <c r="F245" s="4">
        <f t="shared" si="225"/>
        <v>0</v>
      </c>
      <c r="G245" s="4">
        <f t="shared" si="225"/>
        <v>0</v>
      </c>
      <c r="H245" s="4">
        <f t="shared" si="225"/>
        <v>2916.6666666666665</v>
      </c>
      <c r="I245" s="4">
        <f t="shared" si="225"/>
        <v>2916.6666666666665</v>
      </c>
      <c r="J245" s="4">
        <f t="shared" ref="C245:BI249" si="226">J65+J125+J185</f>
        <v>2916.6666666666665</v>
      </c>
      <c r="K245" s="4">
        <f t="shared" si="226"/>
        <v>2916.6666666666665</v>
      </c>
      <c r="L245" s="4">
        <f t="shared" si="226"/>
        <v>2916.6666666666665</v>
      </c>
      <c r="M245" s="4">
        <f t="shared" si="226"/>
        <v>2916.6666666666665</v>
      </c>
      <c r="N245" s="4">
        <f t="shared" si="226"/>
        <v>2916.6666666666665</v>
      </c>
      <c r="O245" s="4">
        <f t="shared" si="226"/>
        <v>2916.6666666666665</v>
      </c>
      <c r="P245" s="4">
        <f t="shared" si="226"/>
        <v>2916.6666666666665</v>
      </c>
      <c r="Q245" s="4">
        <f t="shared" si="226"/>
        <v>2916.6666666666665</v>
      </c>
      <c r="R245" s="4">
        <f t="shared" si="226"/>
        <v>2916.6666666666665</v>
      </c>
      <c r="S245" s="4">
        <f t="shared" si="226"/>
        <v>2916.6666666666665</v>
      </c>
      <c r="T245" s="4">
        <f t="shared" si="226"/>
        <v>2916.6666666666665</v>
      </c>
      <c r="U245" s="4">
        <f t="shared" si="226"/>
        <v>2916.6666666666665</v>
      </c>
      <c r="V245" s="4">
        <f t="shared" si="226"/>
        <v>2916.6666666666665</v>
      </c>
      <c r="W245" s="4">
        <f t="shared" si="226"/>
        <v>2916.6666666666665</v>
      </c>
      <c r="X245" s="4">
        <f t="shared" si="226"/>
        <v>2916.6666666666665</v>
      </c>
      <c r="Y245" s="4">
        <f t="shared" si="226"/>
        <v>2916.6666666666665</v>
      </c>
      <c r="Z245" s="4">
        <f t="shared" si="226"/>
        <v>3062.5</v>
      </c>
      <c r="AA245" s="4">
        <f t="shared" si="226"/>
        <v>3062.5</v>
      </c>
      <c r="AB245" s="4">
        <f t="shared" si="226"/>
        <v>3062.5</v>
      </c>
      <c r="AC245" s="4">
        <f t="shared" si="226"/>
        <v>3062.5</v>
      </c>
      <c r="AD245" s="4">
        <f t="shared" si="226"/>
        <v>3062.5</v>
      </c>
      <c r="AE245" s="4">
        <f t="shared" si="226"/>
        <v>3062.5</v>
      </c>
      <c r="AF245" s="4">
        <f t="shared" si="226"/>
        <v>3062.5</v>
      </c>
      <c r="AG245" s="4">
        <f t="shared" si="226"/>
        <v>3062.5</v>
      </c>
      <c r="AH245" s="4">
        <f t="shared" si="226"/>
        <v>3062.5</v>
      </c>
      <c r="AI245" s="4">
        <f t="shared" si="226"/>
        <v>3062.5</v>
      </c>
      <c r="AJ245" s="4">
        <f t="shared" si="226"/>
        <v>3062.5</v>
      </c>
      <c r="AK245" s="4">
        <f t="shared" si="226"/>
        <v>6737.5</v>
      </c>
      <c r="AL245" s="4">
        <f t="shared" si="226"/>
        <v>3215.625</v>
      </c>
      <c r="AM245" s="4">
        <f t="shared" si="226"/>
        <v>3215.625</v>
      </c>
      <c r="AN245" s="4">
        <f t="shared" si="226"/>
        <v>3215.625</v>
      </c>
      <c r="AO245" s="4">
        <f t="shared" si="226"/>
        <v>3215.625</v>
      </c>
      <c r="AP245" s="4">
        <f t="shared" si="226"/>
        <v>3215.625</v>
      </c>
      <c r="AQ245" s="4">
        <f t="shared" si="226"/>
        <v>3215.625</v>
      </c>
      <c r="AR245" s="4">
        <f t="shared" si="226"/>
        <v>3215.625</v>
      </c>
      <c r="AS245" s="4">
        <f t="shared" si="226"/>
        <v>3215.625</v>
      </c>
      <c r="AT245" s="4">
        <f t="shared" si="226"/>
        <v>3215.625</v>
      </c>
      <c r="AU245" s="4">
        <f t="shared" si="226"/>
        <v>3215.625</v>
      </c>
      <c r="AV245" s="4">
        <f t="shared" si="226"/>
        <v>3215.625</v>
      </c>
      <c r="AW245" s="4">
        <f t="shared" si="226"/>
        <v>7074.375</v>
      </c>
      <c r="AX245" s="4">
        <f t="shared" si="226"/>
        <v>3376.40625</v>
      </c>
      <c r="AY245" s="4">
        <f t="shared" si="226"/>
        <v>3376.40625</v>
      </c>
      <c r="AZ245" s="4">
        <f t="shared" si="226"/>
        <v>3376.40625</v>
      </c>
      <c r="BA245" s="4">
        <f t="shared" si="226"/>
        <v>3376.40625</v>
      </c>
      <c r="BB245" s="4">
        <f t="shared" si="226"/>
        <v>3376.40625</v>
      </c>
      <c r="BC245" s="4">
        <f t="shared" si="226"/>
        <v>3376.40625</v>
      </c>
      <c r="BD245" s="4">
        <f t="shared" si="226"/>
        <v>3376.40625</v>
      </c>
      <c r="BE245" s="4">
        <f t="shared" si="226"/>
        <v>3376.40625</v>
      </c>
      <c r="BF245" s="4">
        <f t="shared" si="226"/>
        <v>3376.40625</v>
      </c>
      <c r="BG245" s="4">
        <f t="shared" si="226"/>
        <v>3376.40625</v>
      </c>
      <c r="BH245" s="4">
        <f t="shared" si="226"/>
        <v>3376.40625</v>
      </c>
      <c r="BI245" s="4">
        <f t="shared" si="226"/>
        <v>7428.09375</v>
      </c>
    </row>
    <row r="246" spans="1:62" ht="15.75" customHeight="1" x14ac:dyDescent="0.2">
      <c r="A246" s="3" t="s">
        <v>186</v>
      </c>
      <c r="B246" s="4">
        <f t="shared" si="214"/>
        <v>0</v>
      </c>
      <c r="C246" s="4">
        <f t="shared" si="226"/>
        <v>0</v>
      </c>
      <c r="D246" s="4">
        <f t="shared" si="226"/>
        <v>0</v>
      </c>
      <c r="E246" s="4">
        <f t="shared" si="226"/>
        <v>0</v>
      </c>
      <c r="F246" s="4">
        <f t="shared" si="226"/>
        <v>0</v>
      </c>
      <c r="G246" s="4">
        <f t="shared" si="226"/>
        <v>0</v>
      </c>
      <c r="H246" s="4">
        <f t="shared" si="226"/>
        <v>0</v>
      </c>
      <c r="I246" s="4">
        <f t="shared" si="226"/>
        <v>0</v>
      </c>
      <c r="J246" s="4">
        <f t="shared" si="226"/>
        <v>0</v>
      </c>
      <c r="K246" s="4">
        <f t="shared" si="226"/>
        <v>0</v>
      </c>
      <c r="L246" s="4">
        <f t="shared" si="226"/>
        <v>0</v>
      </c>
      <c r="M246" s="4">
        <f t="shared" si="226"/>
        <v>0</v>
      </c>
      <c r="N246" s="4">
        <f t="shared" si="226"/>
        <v>3150</v>
      </c>
      <c r="O246" s="4">
        <f t="shared" si="226"/>
        <v>3150</v>
      </c>
      <c r="P246" s="4">
        <f t="shared" si="226"/>
        <v>3150</v>
      </c>
      <c r="Q246" s="4">
        <f t="shared" si="226"/>
        <v>3150</v>
      </c>
      <c r="R246" s="4">
        <f t="shared" si="226"/>
        <v>3150</v>
      </c>
      <c r="S246" s="4">
        <f t="shared" si="226"/>
        <v>3150</v>
      </c>
      <c r="T246" s="4">
        <f t="shared" si="226"/>
        <v>3150</v>
      </c>
      <c r="U246" s="4">
        <f t="shared" si="226"/>
        <v>3150</v>
      </c>
      <c r="V246" s="4">
        <f t="shared" si="226"/>
        <v>3150</v>
      </c>
      <c r="W246" s="4">
        <f t="shared" si="226"/>
        <v>3150</v>
      </c>
      <c r="X246" s="4">
        <f t="shared" si="226"/>
        <v>3150</v>
      </c>
      <c r="Y246" s="4">
        <f t="shared" si="226"/>
        <v>3150</v>
      </c>
      <c r="Z246" s="4">
        <f t="shared" si="226"/>
        <v>3307.5</v>
      </c>
      <c r="AA246" s="4">
        <f t="shared" si="226"/>
        <v>3307.5</v>
      </c>
      <c r="AB246" s="4">
        <f t="shared" si="226"/>
        <v>3307.5</v>
      </c>
      <c r="AC246" s="4">
        <f t="shared" si="226"/>
        <v>3307.5</v>
      </c>
      <c r="AD246" s="4">
        <f t="shared" si="226"/>
        <v>3307.5</v>
      </c>
      <c r="AE246" s="4">
        <f t="shared" si="226"/>
        <v>3307.5</v>
      </c>
      <c r="AF246" s="4">
        <f t="shared" si="226"/>
        <v>3307.5</v>
      </c>
      <c r="AG246" s="4">
        <f t="shared" si="226"/>
        <v>3307.5</v>
      </c>
      <c r="AH246" s="4">
        <f t="shared" si="226"/>
        <v>3307.5</v>
      </c>
      <c r="AI246" s="4">
        <f t="shared" si="226"/>
        <v>3307.5</v>
      </c>
      <c r="AJ246" s="4">
        <f t="shared" si="226"/>
        <v>3307.5</v>
      </c>
      <c r="AK246" s="4">
        <f t="shared" si="226"/>
        <v>7276.5</v>
      </c>
      <c r="AL246" s="4">
        <f t="shared" si="226"/>
        <v>3472.875</v>
      </c>
      <c r="AM246" s="4">
        <f t="shared" si="226"/>
        <v>3472.875</v>
      </c>
      <c r="AN246" s="4">
        <f t="shared" si="226"/>
        <v>3472.875</v>
      </c>
      <c r="AO246" s="4">
        <f t="shared" si="226"/>
        <v>3472.875</v>
      </c>
      <c r="AP246" s="4">
        <f t="shared" si="226"/>
        <v>3472.875</v>
      </c>
      <c r="AQ246" s="4">
        <f t="shared" si="226"/>
        <v>3472.875</v>
      </c>
      <c r="AR246" s="4">
        <f t="shared" si="226"/>
        <v>3472.875</v>
      </c>
      <c r="AS246" s="4">
        <f t="shared" si="226"/>
        <v>3472.875</v>
      </c>
      <c r="AT246" s="4">
        <f t="shared" si="226"/>
        <v>3472.875</v>
      </c>
      <c r="AU246" s="4">
        <f t="shared" si="226"/>
        <v>3472.875</v>
      </c>
      <c r="AV246" s="4">
        <f t="shared" si="226"/>
        <v>3472.875</v>
      </c>
      <c r="AW246" s="4">
        <f t="shared" si="226"/>
        <v>7640.3249999999998</v>
      </c>
      <c r="AX246" s="4">
        <f t="shared" si="226"/>
        <v>3646.5187500000002</v>
      </c>
      <c r="AY246" s="4">
        <f t="shared" si="226"/>
        <v>3646.5187500000002</v>
      </c>
      <c r="AZ246" s="4">
        <f t="shared" si="226"/>
        <v>3646.5187500000002</v>
      </c>
      <c r="BA246" s="4">
        <f t="shared" si="226"/>
        <v>3646.5187500000002</v>
      </c>
      <c r="BB246" s="4">
        <f t="shared" si="226"/>
        <v>3646.5187500000002</v>
      </c>
      <c r="BC246" s="4">
        <f t="shared" si="226"/>
        <v>3646.5187500000002</v>
      </c>
      <c r="BD246" s="4">
        <f t="shared" si="226"/>
        <v>3646.5187500000002</v>
      </c>
      <c r="BE246" s="4">
        <f t="shared" si="226"/>
        <v>3646.5187500000002</v>
      </c>
      <c r="BF246" s="4">
        <f t="shared" si="226"/>
        <v>3646.5187500000002</v>
      </c>
      <c r="BG246" s="4">
        <f t="shared" si="226"/>
        <v>3646.5187500000002</v>
      </c>
      <c r="BH246" s="4">
        <f t="shared" si="226"/>
        <v>3646.5187500000002</v>
      </c>
      <c r="BI246" s="4">
        <f t="shared" si="226"/>
        <v>8022.3412500000013</v>
      </c>
    </row>
    <row r="247" spans="1:62" ht="15.75" customHeight="1" x14ac:dyDescent="0.2">
      <c r="A247" s="3" t="s">
        <v>187</v>
      </c>
      <c r="B247" s="4">
        <f t="shared" si="214"/>
        <v>0</v>
      </c>
      <c r="C247" s="4">
        <f t="shared" si="226"/>
        <v>0</v>
      </c>
      <c r="D247" s="4">
        <f t="shared" si="226"/>
        <v>0</v>
      </c>
      <c r="E247" s="4">
        <f t="shared" si="226"/>
        <v>0</v>
      </c>
      <c r="F247" s="4">
        <f t="shared" si="226"/>
        <v>0</v>
      </c>
      <c r="G247" s="4">
        <f t="shared" si="226"/>
        <v>0</v>
      </c>
      <c r="H247" s="4">
        <f t="shared" si="226"/>
        <v>0</v>
      </c>
      <c r="I247" s="4">
        <f t="shared" si="226"/>
        <v>0</v>
      </c>
      <c r="J247" s="4">
        <f t="shared" si="226"/>
        <v>0</v>
      </c>
      <c r="K247" s="4">
        <f t="shared" si="226"/>
        <v>5000</v>
      </c>
      <c r="L247" s="4">
        <f t="shared" si="226"/>
        <v>5000</v>
      </c>
      <c r="M247" s="4">
        <f t="shared" si="226"/>
        <v>5000</v>
      </c>
      <c r="N247" s="4">
        <f t="shared" si="226"/>
        <v>5000</v>
      </c>
      <c r="O247" s="4">
        <f t="shared" si="226"/>
        <v>5000</v>
      </c>
      <c r="P247" s="4">
        <f t="shared" si="226"/>
        <v>5000</v>
      </c>
      <c r="Q247" s="4">
        <f t="shared" si="226"/>
        <v>5000</v>
      </c>
      <c r="R247" s="4">
        <f t="shared" si="226"/>
        <v>5000</v>
      </c>
      <c r="S247" s="4">
        <f t="shared" si="226"/>
        <v>5000</v>
      </c>
      <c r="T247" s="4">
        <f t="shared" si="226"/>
        <v>5000</v>
      </c>
      <c r="U247" s="4">
        <f t="shared" si="226"/>
        <v>5000</v>
      </c>
      <c r="V247" s="4">
        <f t="shared" si="226"/>
        <v>5000</v>
      </c>
      <c r="W247" s="4">
        <f t="shared" si="226"/>
        <v>5000</v>
      </c>
      <c r="X247" s="4">
        <f t="shared" si="226"/>
        <v>5000</v>
      </c>
      <c r="Y247" s="4">
        <f t="shared" si="226"/>
        <v>5000</v>
      </c>
      <c r="Z247" s="4">
        <f t="shared" si="226"/>
        <v>5250</v>
      </c>
      <c r="AA247" s="4">
        <f t="shared" si="226"/>
        <v>5250</v>
      </c>
      <c r="AB247" s="4">
        <f t="shared" si="226"/>
        <v>5250</v>
      </c>
      <c r="AC247" s="4">
        <f t="shared" si="226"/>
        <v>5250</v>
      </c>
      <c r="AD247" s="4">
        <f t="shared" si="226"/>
        <v>5250</v>
      </c>
      <c r="AE247" s="4">
        <f t="shared" si="226"/>
        <v>5250</v>
      </c>
      <c r="AF247" s="4">
        <f t="shared" si="226"/>
        <v>5250</v>
      </c>
      <c r="AG247" s="4">
        <f t="shared" si="226"/>
        <v>5250</v>
      </c>
      <c r="AH247" s="4">
        <f t="shared" si="226"/>
        <v>5250</v>
      </c>
      <c r="AI247" s="4">
        <f t="shared" si="226"/>
        <v>5250</v>
      </c>
      <c r="AJ247" s="4">
        <f t="shared" si="226"/>
        <v>5250</v>
      </c>
      <c r="AK247" s="4">
        <f t="shared" si="226"/>
        <v>11550</v>
      </c>
      <c r="AL247" s="4">
        <f t="shared" si="226"/>
        <v>5512.5</v>
      </c>
      <c r="AM247" s="4">
        <f t="shared" si="226"/>
        <v>5512.5</v>
      </c>
      <c r="AN247" s="4">
        <f t="shared" si="226"/>
        <v>5512.5</v>
      </c>
      <c r="AO247" s="4">
        <f t="shared" si="226"/>
        <v>5512.5</v>
      </c>
      <c r="AP247" s="4">
        <f t="shared" si="226"/>
        <v>5512.5</v>
      </c>
      <c r="AQ247" s="4">
        <f t="shared" si="226"/>
        <v>5512.5</v>
      </c>
      <c r="AR247" s="4">
        <f t="shared" si="226"/>
        <v>5512.5</v>
      </c>
      <c r="AS247" s="4">
        <f t="shared" si="226"/>
        <v>5512.5</v>
      </c>
      <c r="AT247" s="4">
        <f t="shared" si="226"/>
        <v>5512.5</v>
      </c>
      <c r="AU247" s="4">
        <f t="shared" si="226"/>
        <v>5512.5</v>
      </c>
      <c r="AV247" s="4">
        <f t="shared" si="226"/>
        <v>5512.5</v>
      </c>
      <c r="AW247" s="4">
        <f t="shared" si="226"/>
        <v>12127.5</v>
      </c>
      <c r="AX247" s="4">
        <f t="shared" si="226"/>
        <v>5788.125</v>
      </c>
      <c r="AY247" s="4">
        <f t="shared" si="226"/>
        <v>5788.125</v>
      </c>
      <c r="AZ247" s="4">
        <f t="shared" si="226"/>
        <v>5788.125</v>
      </c>
      <c r="BA247" s="4">
        <f t="shared" si="226"/>
        <v>5788.125</v>
      </c>
      <c r="BB247" s="4">
        <f t="shared" si="226"/>
        <v>5788.125</v>
      </c>
      <c r="BC247" s="4">
        <f t="shared" si="226"/>
        <v>5788.125</v>
      </c>
      <c r="BD247" s="4">
        <f t="shared" si="226"/>
        <v>5788.125</v>
      </c>
      <c r="BE247" s="4">
        <f t="shared" si="226"/>
        <v>5788.125</v>
      </c>
      <c r="BF247" s="4">
        <f t="shared" si="226"/>
        <v>5788.125</v>
      </c>
      <c r="BG247" s="4">
        <f t="shared" si="226"/>
        <v>5788.125</v>
      </c>
      <c r="BH247" s="4">
        <f t="shared" si="226"/>
        <v>5788.125</v>
      </c>
      <c r="BI247" s="4">
        <f t="shared" si="226"/>
        <v>12733.875</v>
      </c>
    </row>
    <row r="248" spans="1:62" ht="15.75" customHeight="1" x14ac:dyDescent="0.2">
      <c r="A248" s="3" t="s">
        <v>188</v>
      </c>
      <c r="B248" s="4">
        <f t="shared" si="214"/>
        <v>4583.333333333333</v>
      </c>
      <c r="C248" s="4">
        <f t="shared" si="226"/>
        <v>4583.333333333333</v>
      </c>
      <c r="D248" s="4">
        <f t="shared" si="226"/>
        <v>4583.333333333333</v>
      </c>
      <c r="E248" s="4">
        <f t="shared" si="226"/>
        <v>4583.333333333333</v>
      </c>
      <c r="F248" s="4">
        <f t="shared" si="226"/>
        <v>4583.333333333333</v>
      </c>
      <c r="G248" s="4">
        <f t="shared" si="226"/>
        <v>4583.333333333333</v>
      </c>
      <c r="H248" s="4">
        <f t="shared" si="226"/>
        <v>4583.333333333333</v>
      </c>
      <c r="I248" s="4">
        <f t="shared" si="226"/>
        <v>4583.333333333333</v>
      </c>
      <c r="J248" s="4">
        <f t="shared" si="226"/>
        <v>4583.333333333333</v>
      </c>
      <c r="K248" s="4">
        <f t="shared" si="226"/>
        <v>4583.333333333333</v>
      </c>
      <c r="L248" s="4">
        <f t="shared" si="226"/>
        <v>4583.333333333333</v>
      </c>
      <c r="M248" s="4">
        <f t="shared" si="226"/>
        <v>4583.333333333333</v>
      </c>
      <c r="N248" s="4">
        <f t="shared" si="226"/>
        <v>4583.333333333333</v>
      </c>
      <c r="O248" s="4">
        <f t="shared" si="226"/>
        <v>4583.333333333333</v>
      </c>
      <c r="P248" s="4">
        <f t="shared" si="226"/>
        <v>4583.333333333333</v>
      </c>
      <c r="Q248" s="4">
        <f t="shared" si="226"/>
        <v>4583.333333333333</v>
      </c>
      <c r="R248" s="4">
        <f t="shared" si="226"/>
        <v>4583.333333333333</v>
      </c>
      <c r="S248" s="4">
        <f t="shared" si="226"/>
        <v>4583.333333333333</v>
      </c>
      <c r="T248" s="4">
        <f t="shared" si="226"/>
        <v>4583.333333333333</v>
      </c>
      <c r="U248" s="4">
        <f t="shared" si="226"/>
        <v>4583.333333333333</v>
      </c>
      <c r="V248" s="4">
        <f t="shared" si="226"/>
        <v>4583.333333333333</v>
      </c>
      <c r="W248" s="4">
        <f t="shared" si="226"/>
        <v>4583.333333333333</v>
      </c>
      <c r="X248" s="4">
        <f t="shared" si="226"/>
        <v>4583.333333333333</v>
      </c>
      <c r="Y248" s="4">
        <f t="shared" si="226"/>
        <v>4583.333333333333</v>
      </c>
      <c r="Z248" s="4">
        <f t="shared" si="226"/>
        <v>4812.5</v>
      </c>
      <c r="AA248" s="4">
        <f t="shared" si="226"/>
        <v>4812.5</v>
      </c>
      <c r="AB248" s="4">
        <f t="shared" si="226"/>
        <v>4812.5</v>
      </c>
      <c r="AC248" s="4">
        <f t="shared" si="226"/>
        <v>4812.5</v>
      </c>
      <c r="AD248" s="4">
        <f t="shared" si="226"/>
        <v>4812.5</v>
      </c>
      <c r="AE248" s="4">
        <f t="shared" si="226"/>
        <v>4812.5</v>
      </c>
      <c r="AF248" s="4">
        <f t="shared" si="226"/>
        <v>4812.5</v>
      </c>
      <c r="AG248" s="4">
        <f t="shared" si="226"/>
        <v>4812.5</v>
      </c>
      <c r="AH248" s="4">
        <f t="shared" si="226"/>
        <v>4812.5</v>
      </c>
      <c r="AI248" s="4">
        <f t="shared" si="226"/>
        <v>4812.5</v>
      </c>
      <c r="AJ248" s="4">
        <f t="shared" si="226"/>
        <v>4812.5</v>
      </c>
      <c r="AK248" s="4">
        <f t="shared" si="226"/>
        <v>10587.5</v>
      </c>
      <c r="AL248" s="4">
        <f t="shared" si="226"/>
        <v>5053.125</v>
      </c>
      <c r="AM248" s="4">
        <f t="shared" si="226"/>
        <v>5053.125</v>
      </c>
      <c r="AN248" s="4">
        <f t="shared" si="226"/>
        <v>5053.125</v>
      </c>
      <c r="AO248" s="4">
        <f t="shared" si="226"/>
        <v>5053.125</v>
      </c>
      <c r="AP248" s="4">
        <f t="shared" si="226"/>
        <v>5053.125</v>
      </c>
      <c r="AQ248" s="4">
        <f t="shared" si="226"/>
        <v>5053.125</v>
      </c>
      <c r="AR248" s="4">
        <f t="shared" si="226"/>
        <v>5053.125</v>
      </c>
      <c r="AS248" s="4">
        <f t="shared" si="226"/>
        <v>5053.125</v>
      </c>
      <c r="AT248" s="4">
        <f t="shared" si="226"/>
        <v>5053.125</v>
      </c>
      <c r="AU248" s="4">
        <f t="shared" si="226"/>
        <v>5053.125</v>
      </c>
      <c r="AV248" s="4">
        <f t="shared" si="226"/>
        <v>5053.125</v>
      </c>
      <c r="AW248" s="4">
        <f t="shared" si="226"/>
        <v>11116.875</v>
      </c>
      <c r="AX248" s="4">
        <f t="shared" si="226"/>
        <v>5305.78125</v>
      </c>
      <c r="AY248" s="4">
        <f t="shared" si="226"/>
        <v>5305.78125</v>
      </c>
      <c r="AZ248" s="4">
        <f t="shared" si="226"/>
        <v>5305.78125</v>
      </c>
      <c r="BA248" s="4">
        <f t="shared" si="226"/>
        <v>5305.78125</v>
      </c>
      <c r="BB248" s="4">
        <f t="shared" si="226"/>
        <v>5305.78125</v>
      </c>
      <c r="BC248" s="4">
        <f t="shared" si="226"/>
        <v>5305.78125</v>
      </c>
      <c r="BD248" s="4">
        <f t="shared" si="226"/>
        <v>5305.78125</v>
      </c>
      <c r="BE248" s="4">
        <f t="shared" si="226"/>
        <v>5305.78125</v>
      </c>
      <c r="BF248" s="4">
        <f t="shared" si="226"/>
        <v>5305.78125</v>
      </c>
      <c r="BG248" s="4">
        <f t="shared" si="226"/>
        <v>5305.78125</v>
      </c>
      <c r="BH248" s="4">
        <f t="shared" si="226"/>
        <v>5305.78125</v>
      </c>
      <c r="BI248" s="4">
        <f t="shared" si="226"/>
        <v>11672.71875</v>
      </c>
    </row>
    <row r="249" spans="1:62" ht="15.75" customHeight="1" x14ac:dyDescent="0.2">
      <c r="A249" s="3" t="s">
        <v>189</v>
      </c>
      <c r="B249" s="4">
        <f t="shared" si="214"/>
        <v>2666.6666666666665</v>
      </c>
      <c r="C249" s="4">
        <f t="shared" si="226"/>
        <v>2666.6666666666665</v>
      </c>
      <c r="D249" s="4">
        <f t="shared" si="226"/>
        <v>2666.6666666666665</v>
      </c>
      <c r="E249" s="4">
        <f t="shared" si="226"/>
        <v>2666.6666666666665</v>
      </c>
      <c r="F249" s="4">
        <f t="shared" si="226"/>
        <v>2666.6666666666665</v>
      </c>
      <c r="G249" s="4">
        <f t="shared" si="226"/>
        <v>2666.6666666666665</v>
      </c>
      <c r="H249" s="4">
        <f t="shared" si="226"/>
        <v>2666.6666666666665</v>
      </c>
      <c r="I249" s="4">
        <f t="shared" si="226"/>
        <v>2666.6666666666665</v>
      </c>
      <c r="J249" s="4">
        <f t="shared" si="226"/>
        <v>2666.6666666666665</v>
      </c>
      <c r="K249" s="4">
        <f t="shared" si="226"/>
        <v>2666.6666666666665</v>
      </c>
      <c r="L249" s="4">
        <f t="shared" si="226"/>
        <v>2666.6666666666665</v>
      </c>
      <c r="M249" s="4">
        <f t="shared" si="226"/>
        <v>2666.6666666666665</v>
      </c>
      <c r="N249" s="4">
        <f t="shared" si="226"/>
        <v>2800</v>
      </c>
      <c r="O249" s="4">
        <f t="shared" si="226"/>
        <v>2800</v>
      </c>
      <c r="P249" s="4">
        <f t="shared" si="226"/>
        <v>2800</v>
      </c>
      <c r="Q249" s="4">
        <f t="shared" si="226"/>
        <v>2800</v>
      </c>
      <c r="R249" s="4">
        <f t="shared" si="226"/>
        <v>2800</v>
      </c>
      <c r="S249" s="4">
        <f t="shared" si="226"/>
        <v>2800</v>
      </c>
      <c r="T249" s="4">
        <f t="shared" si="226"/>
        <v>2800</v>
      </c>
      <c r="U249" s="4">
        <f t="shared" si="226"/>
        <v>2800</v>
      </c>
      <c r="V249" s="4">
        <f t="shared" si="226"/>
        <v>2800</v>
      </c>
      <c r="W249" s="4">
        <f t="shared" si="226"/>
        <v>2800</v>
      </c>
      <c r="X249" s="4">
        <f t="shared" si="226"/>
        <v>2800</v>
      </c>
      <c r="Y249" s="4">
        <f t="shared" si="226"/>
        <v>2800</v>
      </c>
      <c r="Z249" s="4">
        <f t="shared" si="226"/>
        <v>2940</v>
      </c>
      <c r="AA249" s="4">
        <f t="shared" si="226"/>
        <v>2940</v>
      </c>
      <c r="AB249" s="4">
        <f t="shared" si="226"/>
        <v>2940</v>
      </c>
      <c r="AC249" s="4">
        <f t="shared" ref="AC249:BI249" si="227">AC69+AC129+AC189</f>
        <v>2940</v>
      </c>
      <c r="AD249" s="4">
        <f t="shared" si="227"/>
        <v>2940</v>
      </c>
      <c r="AE249" s="4">
        <f t="shared" si="227"/>
        <v>2940</v>
      </c>
      <c r="AF249" s="4">
        <f t="shared" si="227"/>
        <v>2940</v>
      </c>
      <c r="AG249" s="4">
        <f t="shared" si="227"/>
        <v>2940</v>
      </c>
      <c r="AH249" s="4">
        <f t="shared" si="227"/>
        <v>2940</v>
      </c>
      <c r="AI249" s="4">
        <f t="shared" si="227"/>
        <v>2940</v>
      </c>
      <c r="AJ249" s="4">
        <f t="shared" si="227"/>
        <v>2940</v>
      </c>
      <c r="AK249" s="4">
        <f t="shared" si="227"/>
        <v>6468</v>
      </c>
      <c r="AL249" s="4">
        <f t="shared" si="227"/>
        <v>3087</v>
      </c>
      <c r="AM249" s="4">
        <f t="shared" si="227"/>
        <v>3087</v>
      </c>
      <c r="AN249" s="4">
        <f t="shared" si="227"/>
        <v>3087</v>
      </c>
      <c r="AO249" s="4">
        <f t="shared" si="227"/>
        <v>3087</v>
      </c>
      <c r="AP249" s="4">
        <f t="shared" si="227"/>
        <v>3087</v>
      </c>
      <c r="AQ249" s="4">
        <f t="shared" si="227"/>
        <v>3087</v>
      </c>
      <c r="AR249" s="4">
        <f t="shared" si="227"/>
        <v>3087</v>
      </c>
      <c r="AS249" s="4">
        <f t="shared" si="227"/>
        <v>3087</v>
      </c>
      <c r="AT249" s="4">
        <f t="shared" si="227"/>
        <v>3087</v>
      </c>
      <c r="AU249" s="4">
        <f t="shared" si="227"/>
        <v>3087</v>
      </c>
      <c r="AV249" s="4">
        <f t="shared" si="227"/>
        <v>3087</v>
      </c>
      <c r="AW249" s="4">
        <f t="shared" si="227"/>
        <v>6791.4</v>
      </c>
      <c r="AX249" s="4">
        <f t="shared" si="227"/>
        <v>3241.3500000000004</v>
      </c>
      <c r="AY249" s="4">
        <f t="shared" si="227"/>
        <v>3241.3500000000004</v>
      </c>
      <c r="AZ249" s="4">
        <f t="shared" si="227"/>
        <v>3241.3500000000004</v>
      </c>
      <c r="BA249" s="4">
        <f t="shared" si="227"/>
        <v>3241.3500000000004</v>
      </c>
      <c r="BB249" s="4">
        <f t="shared" si="227"/>
        <v>3241.3500000000004</v>
      </c>
      <c r="BC249" s="4">
        <f t="shared" si="227"/>
        <v>3241.3500000000004</v>
      </c>
      <c r="BD249" s="4">
        <f t="shared" si="227"/>
        <v>3241.3500000000004</v>
      </c>
      <c r="BE249" s="4">
        <f t="shared" si="227"/>
        <v>3241.3500000000004</v>
      </c>
      <c r="BF249" s="4">
        <f t="shared" si="227"/>
        <v>3241.3500000000004</v>
      </c>
      <c r="BG249" s="4">
        <f t="shared" si="227"/>
        <v>3241.3500000000004</v>
      </c>
      <c r="BH249" s="4">
        <f t="shared" si="227"/>
        <v>3241.3500000000004</v>
      </c>
      <c r="BI249" s="4">
        <f t="shared" si="227"/>
        <v>7130.97</v>
      </c>
    </row>
    <row r="250" spans="1:62" ht="15.75" customHeight="1" thickBot="1" x14ac:dyDescent="0.25">
      <c r="A250" s="56" t="s">
        <v>82</v>
      </c>
      <c r="B250" s="57">
        <f t="shared" ref="B250:BI250" si="228">SUM(B193:B240)</f>
        <v>128092.32717019434</v>
      </c>
      <c r="C250" s="57">
        <f t="shared" si="228"/>
        <v>127929.04682957419</v>
      </c>
      <c r="D250" s="57">
        <f t="shared" si="228"/>
        <v>127011.73727093611</v>
      </c>
      <c r="E250" s="57">
        <f t="shared" si="228"/>
        <v>152801.66739364</v>
      </c>
      <c r="F250" s="57">
        <f t="shared" si="228"/>
        <v>153080.75350319792</v>
      </c>
      <c r="G250" s="57">
        <f t="shared" si="228"/>
        <v>154206.10618461043</v>
      </c>
      <c r="H250" s="57">
        <f t="shared" si="228"/>
        <v>159997.20109555291</v>
      </c>
      <c r="I250" s="57">
        <f t="shared" si="228"/>
        <v>161537.80409666125</v>
      </c>
      <c r="J250" s="57">
        <f t="shared" si="228"/>
        <v>162924.30787186892</v>
      </c>
      <c r="K250" s="57">
        <f t="shared" si="228"/>
        <v>175660.62791531914</v>
      </c>
      <c r="L250" s="57">
        <f t="shared" si="228"/>
        <v>177404.38781406128</v>
      </c>
      <c r="M250" s="57">
        <f t="shared" si="228"/>
        <v>179723.63440430144</v>
      </c>
      <c r="N250" s="57">
        <f t="shared" si="228"/>
        <v>214035.30608885692</v>
      </c>
      <c r="O250" s="57">
        <f t="shared" si="228"/>
        <v>217081.58622970001</v>
      </c>
      <c r="P250" s="57">
        <f t="shared" si="228"/>
        <v>220000.04622249448</v>
      </c>
      <c r="Q250" s="57">
        <f t="shared" si="228"/>
        <v>226912.88116510081</v>
      </c>
      <c r="R250" s="57">
        <f t="shared" si="228"/>
        <v>230201.74497415207</v>
      </c>
      <c r="S250" s="57">
        <f t="shared" si="228"/>
        <v>234417.19645387685</v>
      </c>
      <c r="T250" s="57">
        <f t="shared" si="228"/>
        <v>248290.30981456267</v>
      </c>
      <c r="U250" s="57">
        <f t="shared" si="228"/>
        <v>252846.94975970834</v>
      </c>
      <c r="V250" s="57">
        <f t="shared" si="228"/>
        <v>256582.22867252745</v>
      </c>
      <c r="W250" s="57">
        <f t="shared" si="228"/>
        <v>261938.62576795951</v>
      </c>
      <c r="X250" s="57">
        <f t="shared" si="228"/>
        <v>266281.83781377546</v>
      </c>
      <c r="Y250" s="57">
        <f t="shared" si="228"/>
        <v>271561.80553279945</v>
      </c>
      <c r="Z250" s="57">
        <f t="shared" si="228"/>
        <v>281621.13984177844</v>
      </c>
      <c r="AA250" s="57">
        <f t="shared" si="228"/>
        <v>287654.49469087116</v>
      </c>
      <c r="AB250" s="57">
        <f t="shared" si="228"/>
        <v>293452.53428207908</v>
      </c>
      <c r="AC250" s="57">
        <f t="shared" si="228"/>
        <v>300168.73631219508</v>
      </c>
      <c r="AD250" s="57">
        <f t="shared" si="228"/>
        <v>305903.52391082485</v>
      </c>
      <c r="AE250" s="57">
        <f t="shared" si="228"/>
        <v>312915.96606734884</v>
      </c>
      <c r="AF250" s="57">
        <f t="shared" si="228"/>
        <v>326423.47946345358</v>
      </c>
      <c r="AG250" s="57">
        <f t="shared" si="228"/>
        <v>332951.39067121356</v>
      </c>
      <c r="AH250" s="57">
        <f t="shared" si="228"/>
        <v>338977.97906995279</v>
      </c>
      <c r="AI250" s="57">
        <f t="shared" si="228"/>
        <v>346088.80802658637</v>
      </c>
      <c r="AJ250" s="57">
        <f t="shared" si="228"/>
        <v>352282.1984538791</v>
      </c>
      <c r="AK250" s="57">
        <f t="shared" si="228"/>
        <v>570384.42041670787</v>
      </c>
      <c r="AL250" s="57">
        <f t="shared" si="228"/>
        <v>330011.24463151372</v>
      </c>
      <c r="AM250" s="57">
        <f t="shared" si="228"/>
        <v>337434.8459676528</v>
      </c>
      <c r="AN250" s="57">
        <f t="shared" si="228"/>
        <v>344567.62780210248</v>
      </c>
      <c r="AO250" s="57">
        <f t="shared" si="228"/>
        <v>352260.45307574165</v>
      </c>
      <c r="AP250" s="57">
        <f t="shared" si="228"/>
        <v>358914.14554937131</v>
      </c>
      <c r="AQ250" s="57">
        <f t="shared" si="228"/>
        <v>366907.79032470006</v>
      </c>
      <c r="AR250" s="57">
        <f t="shared" si="228"/>
        <v>374944.64792913827</v>
      </c>
      <c r="AS250" s="57">
        <f t="shared" si="228"/>
        <v>382445.11875485838</v>
      </c>
      <c r="AT250" s="57">
        <f t="shared" si="228"/>
        <v>389341.38553507422</v>
      </c>
      <c r="AU250" s="57">
        <f t="shared" si="228"/>
        <v>397330.900497903</v>
      </c>
      <c r="AV250" s="57">
        <f t="shared" si="228"/>
        <v>404444.89417519578</v>
      </c>
      <c r="AW250" s="57">
        <f t="shared" si="228"/>
        <v>641623.70963802468</v>
      </c>
      <c r="AX250" s="57">
        <f t="shared" si="228"/>
        <v>373992.76778380579</v>
      </c>
      <c r="AY250" s="57">
        <f t="shared" si="228"/>
        <v>382343.765869945</v>
      </c>
      <c r="AZ250" s="57">
        <f t="shared" si="228"/>
        <v>390397.15095439437</v>
      </c>
      <c r="BA250" s="57">
        <f t="shared" si="228"/>
        <v>399015.67460303364</v>
      </c>
      <c r="BB250" s="57">
        <f t="shared" si="228"/>
        <v>406692.33581342793</v>
      </c>
      <c r="BC250" s="57">
        <f t="shared" si="228"/>
        <v>415667.18320756179</v>
      </c>
      <c r="BD250" s="57">
        <f t="shared" si="228"/>
        <v>424517.83940926724</v>
      </c>
      <c r="BE250" s="57">
        <f t="shared" si="228"/>
        <v>432935.51673498732</v>
      </c>
      <c r="BF250" s="57">
        <f t="shared" si="228"/>
        <v>440803.31163372647</v>
      </c>
      <c r="BG250" s="57">
        <f t="shared" si="228"/>
        <v>449768.93409036013</v>
      </c>
      <c r="BH250" s="57">
        <f t="shared" si="228"/>
        <v>457905.38075469906</v>
      </c>
      <c r="BI250" s="57">
        <f t="shared" si="228"/>
        <v>715920.68558013788</v>
      </c>
    </row>
    <row r="251" spans="1:62" ht="15.75" customHeight="1" thickTop="1" x14ac:dyDescent="0.2"/>
    <row r="252" spans="1:62" ht="15.75" customHeight="1" x14ac:dyDescent="0.2">
      <c r="A252" s="1"/>
      <c r="B252" s="1" t="s">
        <v>191</v>
      </c>
      <c r="C252" s="1">
        <v>758</v>
      </c>
      <c r="D252" s="11">
        <v>0.13800000000000001</v>
      </c>
      <c r="E252" s="1"/>
      <c r="F252" s="1"/>
      <c r="G252" s="1"/>
      <c r="H252" s="1"/>
      <c r="I252" s="1"/>
      <c r="J252" s="1"/>
      <c r="K252" s="1"/>
      <c r="L252" s="1"/>
      <c r="M252" s="1"/>
      <c r="N252" s="1" t="s">
        <v>191</v>
      </c>
      <c r="O252" s="1">
        <v>763</v>
      </c>
      <c r="P252" s="11">
        <v>0.13800000000000001</v>
      </c>
      <c r="Q252" s="1"/>
      <c r="R252" s="1"/>
      <c r="S252" s="1"/>
      <c r="T252" s="1"/>
      <c r="U252" s="1"/>
      <c r="V252" s="1"/>
      <c r="W252" s="1"/>
      <c r="X252" s="1"/>
      <c r="Y252" s="1"/>
      <c r="Z252" s="1" t="s">
        <v>191</v>
      </c>
      <c r="AA252" s="1">
        <v>768</v>
      </c>
      <c r="AB252" s="11">
        <v>0.13800000000000001</v>
      </c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191</v>
      </c>
      <c r="AM252" s="1">
        <v>773</v>
      </c>
      <c r="AN252" s="11">
        <v>0.13800000000000001</v>
      </c>
      <c r="AO252" s="1"/>
      <c r="AP252" s="1"/>
      <c r="AQ252" s="1"/>
      <c r="AR252" s="1"/>
      <c r="AS252" s="1"/>
      <c r="AT252" s="1"/>
      <c r="AU252" s="1"/>
      <c r="AV252" s="1"/>
      <c r="AW252" s="1"/>
      <c r="AX252" s="1" t="s">
        <v>191</v>
      </c>
      <c r="AY252" s="1">
        <v>778</v>
      </c>
      <c r="AZ252" s="11">
        <v>0.13800000000000001</v>
      </c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 ht="15.75" customHeight="1" x14ac:dyDescent="0.2">
      <c r="A253" s="1" t="s">
        <v>192</v>
      </c>
      <c r="B253" s="6" t="str">
        <f t="shared" ref="B253:AG253" si="229">B12</f>
        <v>Month 1</v>
      </c>
      <c r="C253" s="6" t="str">
        <f t="shared" si="229"/>
        <v>Month 2</v>
      </c>
      <c r="D253" s="6" t="str">
        <f t="shared" si="229"/>
        <v>Month 3</v>
      </c>
      <c r="E253" s="6" t="str">
        <f t="shared" si="229"/>
        <v>Month 4</v>
      </c>
      <c r="F253" s="6" t="str">
        <f t="shared" si="229"/>
        <v>Month 5</v>
      </c>
      <c r="G253" s="6" t="str">
        <f t="shared" si="229"/>
        <v>Month 6</v>
      </c>
      <c r="H253" s="6" t="str">
        <f t="shared" si="229"/>
        <v>Month 7</v>
      </c>
      <c r="I253" s="6" t="str">
        <f t="shared" si="229"/>
        <v>Month 8</v>
      </c>
      <c r="J253" s="6" t="str">
        <f t="shared" si="229"/>
        <v>Month 9</v>
      </c>
      <c r="K253" s="6" t="str">
        <f t="shared" si="229"/>
        <v>Month 10</v>
      </c>
      <c r="L253" s="6" t="str">
        <f t="shared" si="229"/>
        <v>Month 11</v>
      </c>
      <c r="M253" s="6" t="str">
        <f t="shared" si="229"/>
        <v>Month 12</v>
      </c>
      <c r="N253" s="6" t="str">
        <f t="shared" si="229"/>
        <v>Month 13</v>
      </c>
      <c r="O253" s="6" t="str">
        <f t="shared" si="229"/>
        <v>Month 14</v>
      </c>
      <c r="P253" s="6" t="str">
        <f t="shared" si="229"/>
        <v>Month 15</v>
      </c>
      <c r="Q253" s="6" t="str">
        <f t="shared" si="229"/>
        <v>Month 16</v>
      </c>
      <c r="R253" s="6" t="str">
        <f t="shared" si="229"/>
        <v>Month 17</v>
      </c>
      <c r="S253" s="6" t="str">
        <f t="shared" si="229"/>
        <v>Month 18</v>
      </c>
      <c r="T253" s="6" t="str">
        <f t="shared" si="229"/>
        <v>Month 19</v>
      </c>
      <c r="U253" s="6" t="str">
        <f t="shared" si="229"/>
        <v>Month 20</v>
      </c>
      <c r="V253" s="6" t="str">
        <f t="shared" si="229"/>
        <v>Month 21</v>
      </c>
      <c r="W253" s="6" t="str">
        <f t="shared" si="229"/>
        <v>Month 22</v>
      </c>
      <c r="X253" s="6" t="str">
        <f t="shared" si="229"/>
        <v>Month 23</v>
      </c>
      <c r="Y253" s="6" t="str">
        <f t="shared" si="229"/>
        <v>Month 24</v>
      </c>
      <c r="Z253" s="6" t="str">
        <f t="shared" si="229"/>
        <v>Month 25</v>
      </c>
      <c r="AA253" s="6" t="str">
        <f t="shared" si="229"/>
        <v>Month 26</v>
      </c>
      <c r="AB253" s="6" t="str">
        <f t="shared" si="229"/>
        <v>Month 27</v>
      </c>
      <c r="AC253" s="6" t="str">
        <f t="shared" si="229"/>
        <v>Month 28</v>
      </c>
      <c r="AD253" s="6" t="str">
        <f t="shared" si="229"/>
        <v>Month 29</v>
      </c>
      <c r="AE253" s="6" t="str">
        <f t="shared" si="229"/>
        <v>Month 30</v>
      </c>
      <c r="AF253" s="6" t="str">
        <f t="shared" si="229"/>
        <v>Month 31</v>
      </c>
      <c r="AG253" s="6" t="str">
        <f t="shared" si="229"/>
        <v>Month 32</v>
      </c>
      <c r="AH253" s="6" t="str">
        <f t="shared" ref="AH253:BI253" si="230">AH12</f>
        <v>Month 33</v>
      </c>
      <c r="AI253" s="6" t="str">
        <f t="shared" si="230"/>
        <v>Month 34</v>
      </c>
      <c r="AJ253" s="6" t="str">
        <f t="shared" si="230"/>
        <v>Month 35</v>
      </c>
      <c r="AK253" s="6" t="str">
        <f t="shared" si="230"/>
        <v>Month 36</v>
      </c>
      <c r="AL253" s="6" t="str">
        <f t="shared" si="230"/>
        <v>Month 37</v>
      </c>
      <c r="AM253" s="6" t="str">
        <f t="shared" si="230"/>
        <v>Month 38</v>
      </c>
      <c r="AN253" s="6" t="str">
        <f t="shared" si="230"/>
        <v>Month 39</v>
      </c>
      <c r="AO253" s="6" t="str">
        <f t="shared" si="230"/>
        <v>Month 40</v>
      </c>
      <c r="AP253" s="6" t="str">
        <f t="shared" si="230"/>
        <v>Month 41</v>
      </c>
      <c r="AQ253" s="6" t="str">
        <f t="shared" si="230"/>
        <v>Month 42</v>
      </c>
      <c r="AR253" s="6" t="str">
        <f t="shared" si="230"/>
        <v>Month 43</v>
      </c>
      <c r="AS253" s="6" t="str">
        <f t="shared" si="230"/>
        <v>Month 44</v>
      </c>
      <c r="AT253" s="6" t="str">
        <f t="shared" si="230"/>
        <v>Month 45</v>
      </c>
      <c r="AU253" s="6" t="str">
        <f t="shared" si="230"/>
        <v>Month 46</v>
      </c>
      <c r="AV253" s="6" t="str">
        <f t="shared" si="230"/>
        <v>Month 47</v>
      </c>
      <c r="AW253" s="6" t="str">
        <f t="shared" si="230"/>
        <v>Month 48</v>
      </c>
      <c r="AX253" s="6" t="str">
        <f t="shared" si="230"/>
        <v>Month 49</v>
      </c>
      <c r="AY253" s="6" t="str">
        <f t="shared" si="230"/>
        <v>Month 50</v>
      </c>
      <c r="AZ253" s="6" t="str">
        <f t="shared" si="230"/>
        <v>Month 51</v>
      </c>
      <c r="BA253" s="6" t="str">
        <f t="shared" si="230"/>
        <v>Month 52</v>
      </c>
      <c r="BB253" s="6" t="str">
        <f t="shared" si="230"/>
        <v>Month 53</v>
      </c>
      <c r="BC253" s="6" t="str">
        <f t="shared" si="230"/>
        <v>Month 54</v>
      </c>
      <c r="BD253" s="6" t="str">
        <f t="shared" si="230"/>
        <v>Month 55</v>
      </c>
      <c r="BE253" s="6" t="str">
        <f t="shared" si="230"/>
        <v>Month 56</v>
      </c>
      <c r="BF253" s="6" t="str">
        <f t="shared" si="230"/>
        <v>Month 57</v>
      </c>
      <c r="BG253" s="6" t="str">
        <f t="shared" si="230"/>
        <v>Month 58</v>
      </c>
      <c r="BH253" s="6" t="str">
        <f t="shared" si="230"/>
        <v>Month 59</v>
      </c>
      <c r="BI253" s="6" t="str">
        <f t="shared" si="230"/>
        <v>Month 60</v>
      </c>
    </row>
    <row r="254" spans="1:62" ht="15.75" customHeight="1" x14ac:dyDescent="0.2">
      <c r="A254" s="3" t="s">
        <v>155</v>
      </c>
      <c r="B254" s="4">
        <f t="shared" ref="B254" si="231">IF(B193&gt;$C$252,(B193-$C$252)*$D$252,0)</f>
        <v>1505.396</v>
      </c>
      <c r="C254" s="4">
        <f t="shared" ref="C254:BI254" si="232">IF(C193&gt;$C$252,(C193-$C$252)*$D$252,0)</f>
        <v>1505.396</v>
      </c>
      <c r="D254" s="4">
        <f t="shared" si="232"/>
        <v>1505.396</v>
      </c>
      <c r="E254" s="4">
        <f t="shared" si="232"/>
        <v>1505.396</v>
      </c>
      <c r="F254" s="4">
        <f t="shared" si="232"/>
        <v>1505.396</v>
      </c>
      <c r="G254" s="4">
        <f t="shared" si="232"/>
        <v>1505.396</v>
      </c>
      <c r="H254" s="4">
        <f t="shared" si="232"/>
        <v>1505.396</v>
      </c>
      <c r="I254" s="4">
        <f t="shared" si="232"/>
        <v>1505.396</v>
      </c>
      <c r="J254" s="4">
        <f t="shared" si="232"/>
        <v>1505.396</v>
      </c>
      <c r="K254" s="4">
        <f t="shared" si="232"/>
        <v>1505.396</v>
      </c>
      <c r="L254" s="4">
        <f t="shared" si="232"/>
        <v>1505.396</v>
      </c>
      <c r="M254" s="4">
        <f t="shared" si="232"/>
        <v>1505.396</v>
      </c>
      <c r="N254" s="4">
        <f t="shared" si="232"/>
        <v>1666.3960000000002</v>
      </c>
      <c r="O254" s="4">
        <f t="shared" si="232"/>
        <v>1666.3960000000002</v>
      </c>
      <c r="P254" s="4">
        <f t="shared" si="232"/>
        <v>1666.3960000000002</v>
      </c>
      <c r="Q254" s="4">
        <f t="shared" si="232"/>
        <v>1666.3960000000002</v>
      </c>
      <c r="R254" s="4">
        <f t="shared" si="232"/>
        <v>1666.3960000000002</v>
      </c>
      <c r="S254" s="4">
        <f t="shared" si="232"/>
        <v>1666.3960000000002</v>
      </c>
      <c r="T254" s="4">
        <f t="shared" si="232"/>
        <v>1666.3960000000002</v>
      </c>
      <c r="U254" s="4">
        <f t="shared" si="232"/>
        <v>1666.3960000000002</v>
      </c>
      <c r="V254" s="4">
        <f t="shared" si="232"/>
        <v>1666.3960000000002</v>
      </c>
      <c r="W254" s="4">
        <f t="shared" si="232"/>
        <v>1666.3960000000002</v>
      </c>
      <c r="X254" s="4">
        <f t="shared" si="232"/>
        <v>1666.3960000000002</v>
      </c>
      <c r="Y254" s="4">
        <f t="shared" si="232"/>
        <v>1666.3960000000002</v>
      </c>
      <c r="Z254" s="4">
        <f t="shared" si="232"/>
        <v>1843.4960000000003</v>
      </c>
      <c r="AA254" s="4">
        <f t="shared" si="232"/>
        <v>1843.4960000000003</v>
      </c>
      <c r="AB254" s="4">
        <f t="shared" si="232"/>
        <v>1843.4960000000003</v>
      </c>
      <c r="AC254" s="4">
        <f t="shared" si="232"/>
        <v>1843.4960000000003</v>
      </c>
      <c r="AD254" s="4">
        <f t="shared" si="232"/>
        <v>1843.4960000000003</v>
      </c>
      <c r="AE254" s="4">
        <f t="shared" si="232"/>
        <v>1843.4960000000003</v>
      </c>
      <c r="AF254" s="4">
        <f t="shared" si="232"/>
        <v>1843.4960000000003</v>
      </c>
      <c r="AG254" s="4">
        <f t="shared" si="232"/>
        <v>1843.4960000000003</v>
      </c>
      <c r="AH254" s="4">
        <f t="shared" si="232"/>
        <v>1843.4960000000003</v>
      </c>
      <c r="AI254" s="4">
        <f t="shared" si="232"/>
        <v>1843.4960000000003</v>
      </c>
      <c r="AJ254" s="4">
        <f t="shared" si="232"/>
        <v>1843.4960000000003</v>
      </c>
      <c r="AK254" s="4">
        <f t="shared" si="232"/>
        <v>6518.9360000000015</v>
      </c>
      <c r="AL254" s="4">
        <f t="shared" si="232"/>
        <v>2038.3060000000005</v>
      </c>
      <c r="AM254" s="4">
        <f t="shared" si="232"/>
        <v>2038.3060000000005</v>
      </c>
      <c r="AN254" s="4">
        <f t="shared" si="232"/>
        <v>2038.3060000000005</v>
      </c>
      <c r="AO254" s="4">
        <f t="shared" si="232"/>
        <v>2038.3060000000005</v>
      </c>
      <c r="AP254" s="4">
        <f t="shared" si="232"/>
        <v>2038.3060000000005</v>
      </c>
      <c r="AQ254" s="4">
        <f t="shared" si="232"/>
        <v>2038.3060000000005</v>
      </c>
      <c r="AR254" s="4">
        <f t="shared" si="232"/>
        <v>2038.3060000000005</v>
      </c>
      <c r="AS254" s="4">
        <f t="shared" si="232"/>
        <v>2038.3060000000005</v>
      </c>
      <c r="AT254" s="4">
        <f t="shared" si="232"/>
        <v>2038.3060000000005</v>
      </c>
      <c r="AU254" s="4">
        <f t="shared" si="232"/>
        <v>2038.3060000000005</v>
      </c>
      <c r="AV254" s="4">
        <f t="shared" si="232"/>
        <v>2038.3060000000005</v>
      </c>
      <c r="AW254" s="4">
        <f t="shared" si="232"/>
        <v>7181.2900000000036</v>
      </c>
      <c r="AX254" s="4">
        <f t="shared" si="232"/>
        <v>2252.5970000000007</v>
      </c>
      <c r="AY254" s="4">
        <f t="shared" si="232"/>
        <v>2252.5970000000007</v>
      </c>
      <c r="AZ254" s="4">
        <f t="shared" si="232"/>
        <v>2252.5970000000007</v>
      </c>
      <c r="BA254" s="4">
        <f t="shared" si="232"/>
        <v>2252.5970000000007</v>
      </c>
      <c r="BB254" s="4">
        <f t="shared" si="232"/>
        <v>2252.5970000000007</v>
      </c>
      <c r="BC254" s="4">
        <f t="shared" si="232"/>
        <v>2252.5970000000007</v>
      </c>
      <c r="BD254" s="4">
        <f t="shared" si="232"/>
        <v>2252.5970000000007</v>
      </c>
      <c r="BE254" s="4">
        <f t="shared" si="232"/>
        <v>2252.5970000000007</v>
      </c>
      <c r="BF254" s="4">
        <f t="shared" si="232"/>
        <v>2252.5970000000007</v>
      </c>
      <c r="BG254" s="4">
        <f t="shared" si="232"/>
        <v>2252.5970000000007</v>
      </c>
      <c r="BH254" s="4">
        <f t="shared" si="232"/>
        <v>2252.5970000000007</v>
      </c>
      <c r="BI254" s="4">
        <f t="shared" si="232"/>
        <v>7909.8794000000044</v>
      </c>
    </row>
    <row r="255" spans="1:62" ht="15.75" customHeight="1" x14ac:dyDescent="0.2">
      <c r="A255" s="3" t="s">
        <v>156</v>
      </c>
      <c r="B255" s="4">
        <f t="shared" ref="B255:BI255" si="233">IF(B194&gt;$C$252,(B194-$C$252)*$D$252,0)</f>
        <v>1275.3960000000002</v>
      </c>
      <c r="C255" s="4">
        <f t="shared" si="233"/>
        <v>1275.3960000000002</v>
      </c>
      <c r="D255" s="4">
        <f t="shared" si="233"/>
        <v>1275.3960000000002</v>
      </c>
      <c r="E255" s="4">
        <f t="shared" si="233"/>
        <v>1275.3960000000002</v>
      </c>
      <c r="F255" s="4">
        <f t="shared" si="233"/>
        <v>1275.3960000000002</v>
      </c>
      <c r="G255" s="4">
        <f t="shared" si="233"/>
        <v>1275.3960000000002</v>
      </c>
      <c r="H255" s="4">
        <f t="shared" si="233"/>
        <v>1275.3960000000002</v>
      </c>
      <c r="I255" s="4">
        <f t="shared" si="233"/>
        <v>1275.3960000000002</v>
      </c>
      <c r="J255" s="4">
        <f t="shared" si="233"/>
        <v>1275.3960000000002</v>
      </c>
      <c r="K255" s="4">
        <f t="shared" si="233"/>
        <v>1275.3960000000002</v>
      </c>
      <c r="L255" s="4">
        <f t="shared" si="233"/>
        <v>1275.3960000000002</v>
      </c>
      <c r="M255" s="4">
        <f t="shared" si="233"/>
        <v>1275.3960000000002</v>
      </c>
      <c r="N255" s="4">
        <f t="shared" si="233"/>
        <v>1413.3960000000002</v>
      </c>
      <c r="O255" s="4">
        <f t="shared" si="233"/>
        <v>1413.3960000000002</v>
      </c>
      <c r="P255" s="4">
        <f t="shared" si="233"/>
        <v>1413.3960000000002</v>
      </c>
      <c r="Q255" s="4">
        <f t="shared" si="233"/>
        <v>1413.3960000000002</v>
      </c>
      <c r="R255" s="4">
        <f t="shared" si="233"/>
        <v>1413.3960000000002</v>
      </c>
      <c r="S255" s="4">
        <f t="shared" si="233"/>
        <v>1413.3960000000002</v>
      </c>
      <c r="T255" s="4">
        <f t="shared" si="233"/>
        <v>1413.3960000000002</v>
      </c>
      <c r="U255" s="4">
        <f t="shared" si="233"/>
        <v>1413.3960000000002</v>
      </c>
      <c r="V255" s="4">
        <f t="shared" si="233"/>
        <v>1413.3960000000002</v>
      </c>
      <c r="W255" s="4">
        <f t="shared" si="233"/>
        <v>1413.3960000000002</v>
      </c>
      <c r="X255" s="4">
        <f t="shared" si="233"/>
        <v>1413.3960000000002</v>
      </c>
      <c r="Y255" s="4">
        <f t="shared" si="233"/>
        <v>1413.3960000000002</v>
      </c>
      <c r="Z255" s="4">
        <f t="shared" si="233"/>
        <v>1565.1960000000004</v>
      </c>
      <c r="AA255" s="4">
        <f t="shared" si="233"/>
        <v>1565.1960000000004</v>
      </c>
      <c r="AB255" s="4">
        <f t="shared" si="233"/>
        <v>1565.1960000000004</v>
      </c>
      <c r="AC255" s="4">
        <f t="shared" si="233"/>
        <v>1565.1960000000004</v>
      </c>
      <c r="AD255" s="4">
        <f t="shared" si="233"/>
        <v>1565.1960000000004</v>
      </c>
      <c r="AE255" s="4">
        <f t="shared" si="233"/>
        <v>1565.1960000000004</v>
      </c>
      <c r="AF255" s="4">
        <f t="shared" si="233"/>
        <v>1565.1960000000004</v>
      </c>
      <c r="AG255" s="4">
        <f t="shared" si="233"/>
        <v>1565.1960000000004</v>
      </c>
      <c r="AH255" s="4">
        <f t="shared" si="233"/>
        <v>1565.1960000000004</v>
      </c>
      <c r="AI255" s="4">
        <f t="shared" si="233"/>
        <v>1565.1960000000004</v>
      </c>
      <c r="AJ255" s="4">
        <f t="shared" si="233"/>
        <v>1565.1960000000004</v>
      </c>
      <c r="AK255" s="4">
        <f t="shared" si="233"/>
        <v>5572.7160000000013</v>
      </c>
      <c r="AL255" s="4">
        <f t="shared" si="233"/>
        <v>1732.1760000000006</v>
      </c>
      <c r="AM255" s="4">
        <f t="shared" si="233"/>
        <v>1732.1760000000006</v>
      </c>
      <c r="AN255" s="4">
        <f t="shared" si="233"/>
        <v>1732.1760000000006</v>
      </c>
      <c r="AO255" s="4">
        <f t="shared" si="233"/>
        <v>1732.1760000000006</v>
      </c>
      <c r="AP255" s="4">
        <f t="shared" si="233"/>
        <v>1732.1760000000006</v>
      </c>
      <c r="AQ255" s="4">
        <f t="shared" si="233"/>
        <v>1732.1760000000006</v>
      </c>
      <c r="AR255" s="4">
        <f t="shared" si="233"/>
        <v>1732.1760000000006</v>
      </c>
      <c r="AS255" s="4">
        <f t="shared" si="233"/>
        <v>1732.1760000000006</v>
      </c>
      <c r="AT255" s="4">
        <f t="shared" si="233"/>
        <v>1732.1760000000006</v>
      </c>
      <c r="AU255" s="4">
        <f t="shared" si="233"/>
        <v>1732.1760000000006</v>
      </c>
      <c r="AV255" s="4">
        <f t="shared" si="233"/>
        <v>1732.1760000000006</v>
      </c>
      <c r="AW255" s="4">
        <f t="shared" si="233"/>
        <v>6140.4480000000021</v>
      </c>
      <c r="AX255" s="4">
        <f t="shared" si="233"/>
        <v>1915.854000000001</v>
      </c>
      <c r="AY255" s="4">
        <f t="shared" si="233"/>
        <v>1915.854000000001</v>
      </c>
      <c r="AZ255" s="4">
        <f t="shared" si="233"/>
        <v>1915.854000000001</v>
      </c>
      <c r="BA255" s="4">
        <f t="shared" si="233"/>
        <v>1915.854000000001</v>
      </c>
      <c r="BB255" s="4">
        <f t="shared" si="233"/>
        <v>1915.854000000001</v>
      </c>
      <c r="BC255" s="4">
        <f t="shared" si="233"/>
        <v>1915.854000000001</v>
      </c>
      <c r="BD255" s="4">
        <f t="shared" si="233"/>
        <v>1915.854000000001</v>
      </c>
      <c r="BE255" s="4">
        <f t="shared" si="233"/>
        <v>1915.854000000001</v>
      </c>
      <c r="BF255" s="4">
        <f t="shared" si="233"/>
        <v>1915.854000000001</v>
      </c>
      <c r="BG255" s="4">
        <f t="shared" si="233"/>
        <v>1915.854000000001</v>
      </c>
      <c r="BH255" s="4">
        <f t="shared" si="233"/>
        <v>1915.854000000001</v>
      </c>
      <c r="BI255" s="4">
        <f t="shared" si="233"/>
        <v>6764.9532000000027</v>
      </c>
    </row>
    <row r="256" spans="1:62" ht="15.75" customHeight="1" x14ac:dyDescent="0.2">
      <c r="A256" s="3" t="s">
        <v>157</v>
      </c>
      <c r="B256" s="4">
        <f t="shared" ref="B256:BI256" si="234">IF(B195&gt;$C$252,(B195-$C$252)*$D$252,0)</f>
        <v>1275.3960000000002</v>
      </c>
      <c r="C256" s="4">
        <f t="shared" si="234"/>
        <v>1275.3960000000002</v>
      </c>
      <c r="D256" s="4">
        <f t="shared" si="234"/>
        <v>1275.3960000000002</v>
      </c>
      <c r="E256" s="4">
        <f t="shared" si="234"/>
        <v>1275.3960000000002</v>
      </c>
      <c r="F256" s="4">
        <f t="shared" si="234"/>
        <v>1275.3960000000002</v>
      </c>
      <c r="G256" s="4">
        <f t="shared" si="234"/>
        <v>1275.3960000000002</v>
      </c>
      <c r="H256" s="4">
        <f t="shared" si="234"/>
        <v>1275.3960000000002</v>
      </c>
      <c r="I256" s="4">
        <f t="shared" si="234"/>
        <v>1275.3960000000002</v>
      </c>
      <c r="J256" s="4">
        <f t="shared" si="234"/>
        <v>1275.3960000000002</v>
      </c>
      <c r="K256" s="4">
        <f t="shared" si="234"/>
        <v>1275.3960000000002</v>
      </c>
      <c r="L256" s="4">
        <f t="shared" si="234"/>
        <v>1275.3960000000002</v>
      </c>
      <c r="M256" s="4">
        <f t="shared" si="234"/>
        <v>1275.3960000000002</v>
      </c>
      <c r="N256" s="4">
        <f t="shared" si="234"/>
        <v>1413.3960000000002</v>
      </c>
      <c r="O256" s="4">
        <f t="shared" si="234"/>
        <v>1413.3960000000002</v>
      </c>
      <c r="P256" s="4">
        <f t="shared" si="234"/>
        <v>1413.3960000000002</v>
      </c>
      <c r="Q256" s="4">
        <f t="shared" si="234"/>
        <v>1413.3960000000002</v>
      </c>
      <c r="R256" s="4">
        <f t="shared" si="234"/>
        <v>1413.3960000000002</v>
      </c>
      <c r="S256" s="4">
        <f t="shared" si="234"/>
        <v>1413.3960000000002</v>
      </c>
      <c r="T256" s="4">
        <f t="shared" si="234"/>
        <v>1413.3960000000002</v>
      </c>
      <c r="U256" s="4">
        <f t="shared" si="234"/>
        <v>1413.3960000000002</v>
      </c>
      <c r="V256" s="4">
        <f t="shared" si="234"/>
        <v>1413.3960000000002</v>
      </c>
      <c r="W256" s="4">
        <f t="shared" si="234"/>
        <v>1413.3960000000002</v>
      </c>
      <c r="X256" s="4">
        <f t="shared" si="234"/>
        <v>1413.3960000000002</v>
      </c>
      <c r="Y256" s="4">
        <f t="shared" si="234"/>
        <v>1413.3960000000002</v>
      </c>
      <c r="Z256" s="4">
        <f t="shared" si="234"/>
        <v>1565.1960000000004</v>
      </c>
      <c r="AA256" s="4">
        <f t="shared" si="234"/>
        <v>1565.1960000000004</v>
      </c>
      <c r="AB256" s="4">
        <f t="shared" si="234"/>
        <v>1565.1960000000004</v>
      </c>
      <c r="AC256" s="4">
        <f t="shared" si="234"/>
        <v>1565.1960000000004</v>
      </c>
      <c r="AD256" s="4">
        <f t="shared" si="234"/>
        <v>1565.1960000000004</v>
      </c>
      <c r="AE256" s="4">
        <f t="shared" si="234"/>
        <v>1565.1960000000004</v>
      </c>
      <c r="AF256" s="4">
        <f t="shared" si="234"/>
        <v>1565.1960000000004</v>
      </c>
      <c r="AG256" s="4">
        <f t="shared" si="234"/>
        <v>1565.1960000000004</v>
      </c>
      <c r="AH256" s="4">
        <f t="shared" si="234"/>
        <v>1565.1960000000004</v>
      </c>
      <c r="AI256" s="4">
        <f t="shared" si="234"/>
        <v>1565.1960000000004</v>
      </c>
      <c r="AJ256" s="4">
        <f t="shared" si="234"/>
        <v>1565.1960000000004</v>
      </c>
      <c r="AK256" s="4">
        <f t="shared" si="234"/>
        <v>5572.7160000000013</v>
      </c>
      <c r="AL256" s="4">
        <f t="shared" si="234"/>
        <v>1732.1760000000006</v>
      </c>
      <c r="AM256" s="4">
        <f t="shared" si="234"/>
        <v>1732.1760000000006</v>
      </c>
      <c r="AN256" s="4">
        <f t="shared" si="234"/>
        <v>1732.1760000000006</v>
      </c>
      <c r="AO256" s="4">
        <f t="shared" si="234"/>
        <v>1732.1760000000006</v>
      </c>
      <c r="AP256" s="4">
        <f t="shared" si="234"/>
        <v>1732.1760000000006</v>
      </c>
      <c r="AQ256" s="4">
        <f t="shared" si="234"/>
        <v>1732.1760000000006</v>
      </c>
      <c r="AR256" s="4">
        <f t="shared" si="234"/>
        <v>1732.1760000000006</v>
      </c>
      <c r="AS256" s="4">
        <f t="shared" si="234"/>
        <v>1732.1760000000006</v>
      </c>
      <c r="AT256" s="4">
        <f t="shared" si="234"/>
        <v>1732.1760000000006</v>
      </c>
      <c r="AU256" s="4">
        <f t="shared" si="234"/>
        <v>1732.1760000000006</v>
      </c>
      <c r="AV256" s="4">
        <f t="shared" si="234"/>
        <v>1732.1760000000006</v>
      </c>
      <c r="AW256" s="4">
        <f t="shared" si="234"/>
        <v>6140.4480000000021</v>
      </c>
      <c r="AX256" s="4">
        <f t="shared" si="234"/>
        <v>1915.854000000001</v>
      </c>
      <c r="AY256" s="4">
        <f t="shared" si="234"/>
        <v>1915.854000000001</v>
      </c>
      <c r="AZ256" s="4">
        <f t="shared" si="234"/>
        <v>1915.854000000001</v>
      </c>
      <c r="BA256" s="4">
        <f t="shared" si="234"/>
        <v>1915.854000000001</v>
      </c>
      <c r="BB256" s="4">
        <f t="shared" si="234"/>
        <v>1915.854000000001</v>
      </c>
      <c r="BC256" s="4">
        <f t="shared" si="234"/>
        <v>1915.854000000001</v>
      </c>
      <c r="BD256" s="4">
        <f t="shared" si="234"/>
        <v>1915.854000000001</v>
      </c>
      <c r="BE256" s="4">
        <f t="shared" si="234"/>
        <v>1915.854000000001</v>
      </c>
      <c r="BF256" s="4">
        <f t="shared" si="234"/>
        <v>1915.854000000001</v>
      </c>
      <c r="BG256" s="4">
        <f t="shared" si="234"/>
        <v>1915.854000000001</v>
      </c>
      <c r="BH256" s="4">
        <f t="shared" si="234"/>
        <v>1915.854000000001</v>
      </c>
      <c r="BI256" s="4">
        <f t="shared" si="234"/>
        <v>6764.9532000000027</v>
      </c>
    </row>
    <row r="257" spans="1:61" ht="15.75" customHeight="1" x14ac:dyDescent="0.2">
      <c r="A257" s="3" t="s">
        <v>158</v>
      </c>
      <c r="B257" s="4">
        <f t="shared" ref="B257:BI257" si="235">IF(B196&gt;$C$252,(B196-$C$252)*$D$252,0)</f>
        <v>1275.3960000000002</v>
      </c>
      <c r="C257" s="4">
        <f t="shared" si="235"/>
        <v>1275.3960000000002</v>
      </c>
      <c r="D257" s="4">
        <f t="shared" si="235"/>
        <v>1275.3960000000002</v>
      </c>
      <c r="E257" s="4">
        <f t="shared" si="235"/>
        <v>1275.3960000000002</v>
      </c>
      <c r="F257" s="4">
        <f t="shared" si="235"/>
        <v>1275.3960000000002</v>
      </c>
      <c r="G257" s="4">
        <f t="shared" si="235"/>
        <v>1275.3960000000002</v>
      </c>
      <c r="H257" s="4">
        <f t="shared" si="235"/>
        <v>1275.3960000000002</v>
      </c>
      <c r="I257" s="4">
        <f t="shared" si="235"/>
        <v>1275.3960000000002</v>
      </c>
      <c r="J257" s="4">
        <f t="shared" si="235"/>
        <v>1275.3960000000002</v>
      </c>
      <c r="K257" s="4">
        <f t="shared" si="235"/>
        <v>1275.3960000000002</v>
      </c>
      <c r="L257" s="4">
        <f t="shared" si="235"/>
        <v>1275.3960000000002</v>
      </c>
      <c r="M257" s="4">
        <f t="shared" si="235"/>
        <v>1275.3960000000002</v>
      </c>
      <c r="N257" s="4">
        <f t="shared" si="235"/>
        <v>1413.3960000000002</v>
      </c>
      <c r="O257" s="4">
        <f t="shared" si="235"/>
        <v>1413.3960000000002</v>
      </c>
      <c r="P257" s="4">
        <f t="shared" si="235"/>
        <v>1413.3960000000002</v>
      </c>
      <c r="Q257" s="4">
        <f t="shared" si="235"/>
        <v>1413.3960000000002</v>
      </c>
      <c r="R257" s="4">
        <f t="shared" si="235"/>
        <v>1413.3960000000002</v>
      </c>
      <c r="S257" s="4">
        <f t="shared" si="235"/>
        <v>1413.3960000000002</v>
      </c>
      <c r="T257" s="4">
        <f t="shared" si="235"/>
        <v>1413.3960000000002</v>
      </c>
      <c r="U257" s="4">
        <f t="shared" si="235"/>
        <v>1413.3960000000002</v>
      </c>
      <c r="V257" s="4">
        <f t="shared" si="235"/>
        <v>1413.3960000000002</v>
      </c>
      <c r="W257" s="4">
        <f t="shared" si="235"/>
        <v>1413.3960000000002</v>
      </c>
      <c r="X257" s="4">
        <f t="shared" si="235"/>
        <v>1413.3960000000002</v>
      </c>
      <c r="Y257" s="4">
        <f t="shared" si="235"/>
        <v>1413.3960000000002</v>
      </c>
      <c r="Z257" s="4">
        <f t="shared" si="235"/>
        <v>1565.1960000000004</v>
      </c>
      <c r="AA257" s="4">
        <f t="shared" si="235"/>
        <v>1565.1960000000004</v>
      </c>
      <c r="AB257" s="4">
        <f t="shared" si="235"/>
        <v>1565.1960000000004</v>
      </c>
      <c r="AC257" s="4">
        <f t="shared" si="235"/>
        <v>1565.1960000000004</v>
      </c>
      <c r="AD257" s="4">
        <f t="shared" si="235"/>
        <v>1565.1960000000004</v>
      </c>
      <c r="AE257" s="4">
        <f t="shared" si="235"/>
        <v>1565.1960000000004</v>
      </c>
      <c r="AF257" s="4">
        <f t="shared" si="235"/>
        <v>1565.1960000000004</v>
      </c>
      <c r="AG257" s="4">
        <f t="shared" si="235"/>
        <v>1565.1960000000004</v>
      </c>
      <c r="AH257" s="4">
        <f t="shared" si="235"/>
        <v>1565.1960000000004</v>
      </c>
      <c r="AI257" s="4">
        <f t="shared" si="235"/>
        <v>1565.1960000000004</v>
      </c>
      <c r="AJ257" s="4">
        <f t="shared" si="235"/>
        <v>1565.1960000000004</v>
      </c>
      <c r="AK257" s="4">
        <f t="shared" si="235"/>
        <v>5572.7160000000013</v>
      </c>
      <c r="AL257" s="4">
        <f t="shared" si="235"/>
        <v>1732.1760000000006</v>
      </c>
      <c r="AM257" s="4">
        <f t="shared" si="235"/>
        <v>1732.1760000000006</v>
      </c>
      <c r="AN257" s="4">
        <f t="shared" si="235"/>
        <v>1732.1760000000006</v>
      </c>
      <c r="AO257" s="4">
        <f t="shared" si="235"/>
        <v>1732.1760000000006</v>
      </c>
      <c r="AP257" s="4">
        <f t="shared" si="235"/>
        <v>1732.1760000000006</v>
      </c>
      <c r="AQ257" s="4">
        <f t="shared" si="235"/>
        <v>1732.1760000000006</v>
      </c>
      <c r="AR257" s="4">
        <f t="shared" si="235"/>
        <v>1732.1760000000006</v>
      </c>
      <c r="AS257" s="4">
        <f t="shared" si="235"/>
        <v>1732.1760000000006</v>
      </c>
      <c r="AT257" s="4">
        <f t="shared" si="235"/>
        <v>1732.1760000000006</v>
      </c>
      <c r="AU257" s="4">
        <f t="shared" si="235"/>
        <v>1732.1760000000006</v>
      </c>
      <c r="AV257" s="4">
        <f t="shared" si="235"/>
        <v>1732.1760000000006</v>
      </c>
      <c r="AW257" s="4">
        <f t="shared" si="235"/>
        <v>6140.4480000000021</v>
      </c>
      <c r="AX257" s="4">
        <f t="shared" si="235"/>
        <v>1915.854000000001</v>
      </c>
      <c r="AY257" s="4">
        <f t="shared" si="235"/>
        <v>1915.854000000001</v>
      </c>
      <c r="AZ257" s="4">
        <f t="shared" si="235"/>
        <v>1915.854000000001</v>
      </c>
      <c r="BA257" s="4">
        <f t="shared" si="235"/>
        <v>1915.854000000001</v>
      </c>
      <c r="BB257" s="4">
        <f t="shared" si="235"/>
        <v>1915.854000000001</v>
      </c>
      <c r="BC257" s="4">
        <f t="shared" si="235"/>
        <v>1915.854000000001</v>
      </c>
      <c r="BD257" s="4">
        <f t="shared" si="235"/>
        <v>1915.854000000001</v>
      </c>
      <c r="BE257" s="4">
        <f t="shared" si="235"/>
        <v>1915.854000000001</v>
      </c>
      <c r="BF257" s="4">
        <f t="shared" si="235"/>
        <v>1915.854000000001</v>
      </c>
      <c r="BG257" s="4">
        <f t="shared" si="235"/>
        <v>1915.854000000001</v>
      </c>
      <c r="BH257" s="4">
        <f t="shared" si="235"/>
        <v>1915.854000000001</v>
      </c>
      <c r="BI257" s="4">
        <f t="shared" si="235"/>
        <v>6764.9532000000027</v>
      </c>
    </row>
    <row r="258" spans="1:61" ht="15.75" customHeight="1" x14ac:dyDescent="0.2">
      <c r="A258" s="3" t="s">
        <v>159</v>
      </c>
      <c r="B258" s="4">
        <f t="shared" ref="B258:BI258" si="236">IF(B197&gt;$C$252,(B197-$C$252)*$D$252,0)</f>
        <v>1275.3960000000002</v>
      </c>
      <c r="C258" s="4">
        <f t="shared" si="236"/>
        <v>1275.3960000000002</v>
      </c>
      <c r="D258" s="4">
        <f t="shared" si="236"/>
        <v>1275.3960000000002</v>
      </c>
      <c r="E258" s="4">
        <f t="shared" si="236"/>
        <v>1275.3960000000002</v>
      </c>
      <c r="F258" s="4">
        <f t="shared" si="236"/>
        <v>1275.3960000000002</v>
      </c>
      <c r="G258" s="4">
        <f t="shared" si="236"/>
        <v>1275.3960000000002</v>
      </c>
      <c r="H258" s="4">
        <f t="shared" si="236"/>
        <v>1275.3960000000002</v>
      </c>
      <c r="I258" s="4">
        <f t="shared" si="236"/>
        <v>1275.3960000000002</v>
      </c>
      <c r="J258" s="4">
        <f t="shared" si="236"/>
        <v>1275.3960000000002</v>
      </c>
      <c r="K258" s="4">
        <f t="shared" si="236"/>
        <v>1275.3960000000002</v>
      </c>
      <c r="L258" s="4">
        <f t="shared" si="236"/>
        <v>1275.3960000000002</v>
      </c>
      <c r="M258" s="4">
        <f t="shared" si="236"/>
        <v>1275.3960000000002</v>
      </c>
      <c r="N258" s="4">
        <f t="shared" si="236"/>
        <v>1413.3960000000002</v>
      </c>
      <c r="O258" s="4">
        <f t="shared" si="236"/>
        <v>1413.3960000000002</v>
      </c>
      <c r="P258" s="4">
        <f t="shared" si="236"/>
        <v>1413.3960000000002</v>
      </c>
      <c r="Q258" s="4">
        <f t="shared" si="236"/>
        <v>1413.3960000000002</v>
      </c>
      <c r="R258" s="4">
        <f t="shared" si="236"/>
        <v>1413.3960000000002</v>
      </c>
      <c r="S258" s="4">
        <f t="shared" si="236"/>
        <v>1413.3960000000002</v>
      </c>
      <c r="T258" s="4">
        <f t="shared" si="236"/>
        <v>1413.3960000000002</v>
      </c>
      <c r="U258" s="4">
        <f t="shared" si="236"/>
        <v>1413.3960000000002</v>
      </c>
      <c r="V258" s="4">
        <f t="shared" si="236"/>
        <v>1413.3960000000002</v>
      </c>
      <c r="W258" s="4">
        <f t="shared" si="236"/>
        <v>1413.3960000000002</v>
      </c>
      <c r="X258" s="4">
        <f t="shared" si="236"/>
        <v>1413.3960000000002</v>
      </c>
      <c r="Y258" s="4">
        <f t="shared" si="236"/>
        <v>1413.3960000000002</v>
      </c>
      <c r="Z258" s="4">
        <f t="shared" si="236"/>
        <v>1565.1960000000004</v>
      </c>
      <c r="AA258" s="4">
        <f t="shared" si="236"/>
        <v>1565.1960000000004</v>
      </c>
      <c r="AB258" s="4">
        <f t="shared" si="236"/>
        <v>1565.1960000000004</v>
      </c>
      <c r="AC258" s="4">
        <f t="shared" si="236"/>
        <v>1565.1960000000004</v>
      </c>
      <c r="AD258" s="4">
        <f t="shared" si="236"/>
        <v>1565.1960000000004</v>
      </c>
      <c r="AE258" s="4">
        <f t="shared" si="236"/>
        <v>1565.1960000000004</v>
      </c>
      <c r="AF258" s="4">
        <f t="shared" si="236"/>
        <v>1565.1960000000004</v>
      </c>
      <c r="AG258" s="4">
        <f t="shared" si="236"/>
        <v>1565.1960000000004</v>
      </c>
      <c r="AH258" s="4">
        <f t="shared" si="236"/>
        <v>1565.1960000000004</v>
      </c>
      <c r="AI258" s="4">
        <f t="shared" si="236"/>
        <v>1565.1960000000004</v>
      </c>
      <c r="AJ258" s="4">
        <f t="shared" si="236"/>
        <v>1565.1960000000004</v>
      </c>
      <c r="AK258" s="4">
        <f t="shared" si="236"/>
        <v>5572.7160000000013</v>
      </c>
      <c r="AL258" s="4">
        <f t="shared" si="236"/>
        <v>1732.1760000000006</v>
      </c>
      <c r="AM258" s="4">
        <f t="shared" si="236"/>
        <v>1732.1760000000006</v>
      </c>
      <c r="AN258" s="4">
        <f t="shared" si="236"/>
        <v>1732.1760000000006</v>
      </c>
      <c r="AO258" s="4">
        <f t="shared" si="236"/>
        <v>1732.1760000000006</v>
      </c>
      <c r="AP258" s="4">
        <f t="shared" si="236"/>
        <v>1732.1760000000006</v>
      </c>
      <c r="AQ258" s="4">
        <f t="shared" si="236"/>
        <v>1732.1760000000006</v>
      </c>
      <c r="AR258" s="4">
        <f t="shared" si="236"/>
        <v>1732.1760000000006</v>
      </c>
      <c r="AS258" s="4">
        <f t="shared" si="236"/>
        <v>1732.1760000000006</v>
      </c>
      <c r="AT258" s="4">
        <f t="shared" si="236"/>
        <v>1732.1760000000006</v>
      </c>
      <c r="AU258" s="4">
        <f t="shared" si="236"/>
        <v>1732.1760000000006</v>
      </c>
      <c r="AV258" s="4">
        <f t="shared" si="236"/>
        <v>1732.1760000000006</v>
      </c>
      <c r="AW258" s="4">
        <f t="shared" si="236"/>
        <v>6140.4480000000021</v>
      </c>
      <c r="AX258" s="4">
        <f t="shared" si="236"/>
        <v>1915.854000000001</v>
      </c>
      <c r="AY258" s="4">
        <f t="shared" si="236"/>
        <v>1915.854000000001</v>
      </c>
      <c r="AZ258" s="4">
        <f t="shared" si="236"/>
        <v>1915.854000000001</v>
      </c>
      <c r="BA258" s="4">
        <f t="shared" si="236"/>
        <v>1915.854000000001</v>
      </c>
      <c r="BB258" s="4">
        <f t="shared" si="236"/>
        <v>1915.854000000001</v>
      </c>
      <c r="BC258" s="4">
        <f t="shared" si="236"/>
        <v>1915.854000000001</v>
      </c>
      <c r="BD258" s="4">
        <f t="shared" si="236"/>
        <v>1915.854000000001</v>
      </c>
      <c r="BE258" s="4">
        <f t="shared" si="236"/>
        <v>1915.854000000001</v>
      </c>
      <c r="BF258" s="4">
        <f t="shared" si="236"/>
        <v>1915.854000000001</v>
      </c>
      <c r="BG258" s="4">
        <f t="shared" si="236"/>
        <v>1915.854000000001</v>
      </c>
      <c r="BH258" s="4">
        <f t="shared" si="236"/>
        <v>1915.854000000001</v>
      </c>
      <c r="BI258" s="4">
        <f t="shared" si="236"/>
        <v>6764.9532000000027</v>
      </c>
    </row>
    <row r="259" spans="1:61" ht="15.75" customHeight="1" x14ac:dyDescent="0.2">
      <c r="A259" s="3" t="s">
        <v>160</v>
      </c>
      <c r="B259" s="4">
        <f t="shared" ref="B259:BI263" si="237">IF(B198&gt;$C$252,(B198-$C$252)*$D$252,0)</f>
        <v>1167.5116580066099</v>
      </c>
      <c r="C259" s="4">
        <f t="shared" si="237"/>
        <v>1167.5116580066099</v>
      </c>
      <c r="D259" s="4">
        <f t="shared" si="237"/>
        <v>1167.5116580066099</v>
      </c>
      <c r="E259" s="4">
        <f t="shared" si="237"/>
        <v>1167.5116580066099</v>
      </c>
      <c r="F259" s="4">
        <f t="shared" si="237"/>
        <v>1167.5116580066099</v>
      </c>
      <c r="G259" s="4">
        <f t="shared" si="237"/>
        <v>1167.5116580066099</v>
      </c>
      <c r="H259" s="4">
        <f t="shared" si="237"/>
        <v>905.55961190363564</v>
      </c>
      <c r="I259" s="4">
        <f t="shared" si="237"/>
        <v>905.55961190363564</v>
      </c>
      <c r="J259" s="4">
        <f t="shared" si="237"/>
        <v>905.55961190363564</v>
      </c>
      <c r="K259" s="4">
        <f t="shared" si="237"/>
        <v>905.55961190363564</v>
      </c>
      <c r="L259" s="4">
        <f t="shared" si="237"/>
        <v>905.55961190363564</v>
      </c>
      <c r="M259" s="4">
        <f t="shared" si="237"/>
        <v>905.55961190363564</v>
      </c>
      <c r="N259" s="4">
        <f t="shared" si="237"/>
        <v>845.61296875000005</v>
      </c>
      <c r="O259" s="4">
        <f t="shared" si="237"/>
        <v>845.61296875000005</v>
      </c>
      <c r="P259" s="4">
        <f t="shared" si="237"/>
        <v>845.61296875000005</v>
      </c>
      <c r="Q259" s="4">
        <f t="shared" si="237"/>
        <v>845.61296875000005</v>
      </c>
      <c r="R259" s="4">
        <f t="shared" si="237"/>
        <v>845.61296875000005</v>
      </c>
      <c r="S259" s="4">
        <f t="shared" si="237"/>
        <v>845.61296875000005</v>
      </c>
      <c r="T259" s="4">
        <f t="shared" si="237"/>
        <v>845.61296875000005</v>
      </c>
      <c r="U259" s="4">
        <f t="shared" si="237"/>
        <v>845.61296875000005</v>
      </c>
      <c r="V259" s="4">
        <f t="shared" si="237"/>
        <v>845.61296875000005</v>
      </c>
      <c r="W259" s="4">
        <f t="shared" si="237"/>
        <v>845.61296875000005</v>
      </c>
      <c r="X259" s="4">
        <f t="shared" si="237"/>
        <v>845.61296875000005</v>
      </c>
      <c r="Y259" s="4">
        <f t="shared" si="237"/>
        <v>845.61296875000005</v>
      </c>
      <c r="Z259" s="4">
        <f t="shared" si="237"/>
        <v>1023.2878928320313</v>
      </c>
      <c r="AA259" s="4">
        <f t="shared" si="237"/>
        <v>1023.2878928320313</v>
      </c>
      <c r="AB259" s="4">
        <f t="shared" si="237"/>
        <v>1023.2878928320313</v>
      </c>
      <c r="AC259" s="4">
        <f t="shared" si="237"/>
        <v>1023.2878928320313</v>
      </c>
      <c r="AD259" s="4">
        <f t="shared" si="237"/>
        <v>1023.2878928320313</v>
      </c>
      <c r="AE259" s="4">
        <f t="shared" si="237"/>
        <v>1023.2878928320313</v>
      </c>
      <c r="AF259" s="4">
        <f t="shared" si="237"/>
        <v>1023.2878928320313</v>
      </c>
      <c r="AG259" s="4">
        <f t="shared" si="237"/>
        <v>1023.2878928320313</v>
      </c>
      <c r="AH259" s="4">
        <f t="shared" si="237"/>
        <v>1023.2878928320313</v>
      </c>
      <c r="AI259" s="4">
        <f t="shared" si="237"/>
        <v>1023.2878928320313</v>
      </c>
      <c r="AJ259" s="4">
        <f t="shared" si="237"/>
        <v>1023.2878928320313</v>
      </c>
      <c r="AK259" s="4">
        <f t="shared" si="237"/>
        <v>1023.2878928320313</v>
      </c>
      <c r="AL259" s="4">
        <f t="shared" si="237"/>
        <v>1237.8080189820703</v>
      </c>
      <c r="AM259" s="4">
        <f t="shared" si="237"/>
        <v>1237.8080189820703</v>
      </c>
      <c r="AN259" s="4">
        <f t="shared" si="237"/>
        <v>1237.8080189820703</v>
      </c>
      <c r="AO259" s="4">
        <f t="shared" si="237"/>
        <v>1237.8080189820703</v>
      </c>
      <c r="AP259" s="4">
        <f t="shared" si="237"/>
        <v>1237.8080189820703</v>
      </c>
      <c r="AQ259" s="4">
        <f t="shared" si="237"/>
        <v>1237.8080189820703</v>
      </c>
      <c r="AR259" s="4">
        <f t="shared" si="237"/>
        <v>1237.8080189820703</v>
      </c>
      <c r="AS259" s="4">
        <f t="shared" si="237"/>
        <v>1237.8080189820703</v>
      </c>
      <c r="AT259" s="4">
        <f t="shared" si="237"/>
        <v>1237.8080189820703</v>
      </c>
      <c r="AU259" s="4">
        <f t="shared" si="237"/>
        <v>1237.8080189820703</v>
      </c>
      <c r="AV259" s="4">
        <f t="shared" si="237"/>
        <v>1237.8080189820703</v>
      </c>
      <c r="AW259" s="4">
        <f t="shared" si="237"/>
        <v>1237.8080189820703</v>
      </c>
      <c r="AX259" s="4">
        <f t="shared" si="237"/>
        <v>1414.3251719304146</v>
      </c>
      <c r="AY259" s="4">
        <f t="shared" si="237"/>
        <v>1414.3251719304146</v>
      </c>
      <c r="AZ259" s="4">
        <f t="shared" si="237"/>
        <v>1414.3251719304146</v>
      </c>
      <c r="BA259" s="4">
        <f t="shared" si="237"/>
        <v>1414.3251719304146</v>
      </c>
      <c r="BB259" s="4">
        <f t="shared" si="237"/>
        <v>1414.3251719304146</v>
      </c>
      <c r="BC259" s="4">
        <f t="shared" si="237"/>
        <v>1414.3251719304146</v>
      </c>
      <c r="BD259" s="4">
        <f t="shared" si="237"/>
        <v>1414.3251719304146</v>
      </c>
      <c r="BE259" s="4">
        <f t="shared" si="237"/>
        <v>1414.3251719304146</v>
      </c>
      <c r="BF259" s="4">
        <f t="shared" si="237"/>
        <v>1414.3251719304146</v>
      </c>
      <c r="BG259" s="4">
        <f t="shared" si="237"/>
        <v>1414.3251719304146</v>
      </c>
      <c r="BH259" s="4">
        <f t="shared" si="237"/>
        <v>1414.3251719304146</v>
      </c>
      <c r="BI259" s="4">
        <f t="shared" si="237"/>
        <v>1414.3251719304146</v>
      </c>
    </row>
    <row r="260" spans="1:61" ht="15.75" customHeight="1" x14ac:dyDescent="0.2">
      <c r="A260" s="3" t="s">
        <v>160</v>
      </c>
      <c r="B260" s="4">
        <f t="shared" ref="B260:Q265" si="238">IF(B199&gt;$C$252,(B199-$C$252)*$D$252,0)</f>
        <v>0</v>
      </c>
      <c r="C260" s="4">
        <f t="shared" si="238"/>
        <v>0</v>
      </c>
      <c r="D260" s="4">
        <f t="shared" si="238"/>
        <v>0</v>
      </c>
      <c r="E260" s="4">
        <f t="shared" si="238"/>
        <v>0</v>
      </c>
      <c r="F260" s="4">
        <f t="shared" si="238"/>
        <v>0</v>
      </c>
      <c r="G260" s="4">
        <f t="shared" si="238"/>
        <v>0</v>
      </c>
      <c r="H260" s="4">
        <f t="shared" si="238"/>
        <v>847.34804610297454</v>
      </c>
      <c r="I260" s="4">
        <f t="shared" si="238"/>
        <v>847.34804610297454</v>
      </c>
      <c r="J260" s="4">
        <f t="shared" si="238"/>
        <v>847.34804610297454</v>
      </c>
      <c r="K260" s="4">
        <f t="shared" si="238"/>
        <v>847.34804610297454</v>
      </c>
      <c r="L260" s="4">
        <f t="shared" si="238"/>
        <v>847.34804610297454</v>
      </c>
      <c r="M260" s="4">
        <f t="shared" si="238"/>
        <v>847.34804610297454</v>
      </c>
      <c r="N260" s="4">
        <f t="shared" si="238"/>
        <v>845.61296875000005</v>
      </c>
      <c r="O260" s="4">
        <f t="shared" si="238"/>
        <v>845.61296875000005</v>
      </c>
      <c r="P260" s="4">
        <f t="shared" si="238"/>
        <v>845.61296875000005</v>
      </c>
      <c r="Q260" s="4">
        <f t="shared" si="238"/>
        <v>845.61296875000005</v>
      </c>
      <c r="R260" s="4">
        <f t="shared" si="237"/>
        <v>845.61296875000005</v>
      </c>
      <c r="S260" s="4">
        <f t="shared" si="237"/>
        <v>845.61296875000005</v>
      </c>
      <c r="T260" s="4">
        <f t="shared" si="237"/>
        <v>845.61296875000005</v>
      </c>
      <c r="U260" s="4">
        <f t="shared" si="237"/>
        <v>845.61296875000005</v>
      </c>
      <c r="V260" s="4">
        <f t="shared" si="237"/>
        <v>845.61296875000005</v>
      </c>
      <c r="W260" s="4">
        <f t="shared" si="237"/>
        <v>845.61296875000005</v>
      </c>
      <c r="X260" s="4">
        <f t="shared" si="237"/>
        <v>845.61296875000005</v>
      </c>
      <c r="Y260" s="4">
        <f t="shared" si="237"/>
        <v>845.61296875000005</v>
      </c>
      <c r="Z260" s="4">
        <f t="shared" si="237"/>
        <v>1023.2878928320313</v>
      </c>
      <c r="AA260" s="4">
        <f t="shared" si="237"/>
        <v>1023.2878928320313</v>
      </c>
      <c r="AB260" s="4">
        <f t="shared" si="237"/>
        <v>1023.2878928320313</v>
      </c>
      <c r="AC260" s="4">
        <f t="shared" si="237"/>
        <v>1023.2878928320313</v>
      </c>
      <c r="AD260" s="4">
        <f t="shared" si="237"/>
        <v>1023.2878928320313</v>
      </c>
      <c r="AE260" s="4">
        <f t="shared" si="237"/>
        <v>1023.2878928320313</v>
      </c>
      <c r="AF260" s="4">
        <f t="shared" si="237"/>
        <v>1023.2878928320313</v>
      </c>
      <c r="AG260" s="4">
        <f t="shared" si="237"/>
        <v>1023.2878928320313</v>
      </c>
      <c r="AH260" s="4">
        <f t="shared" si="237"/>
        <v>1023.2878928320313</v>
      </c>
      <c r="AI260" s="4">
        <f t="shared" si="237"/>
        <v>1023.2878928320313</v>
      </c>
      <c r="AJ260" s="4">
        <f t="shared" si="237"/>
        <v>1023.2878928320313</v>
      </c>
      <c r="AK260" s="4">
        <f t="shared" si="237"/>
        <v>1023.2878928320313</v>
      </c>
      <c r="AL260" s="4">
        <f t="shared" si="237"/>
        <v>1237.8080189820703</v>
      </c>
      <c r="AM260" s="4">
        <f t="shared" si="237"/>
        <v>1237.8080189820703</v>
      </c>
      <c r="AN260" s="4">
        <f t="shared" si="237"/>
        <v>1237.8080189820703</v>
      </c>
      <c r="AO260" s="4">
        <f t="shared" si="237"/>
        <v>1237.8080189820703</v>
      </c>
      <c r="AP260" s="4">
        <f t="shared" si="237"/>
        <v>1237.8080189820703</v>
      </c>
      <c r="AQ260" s="4">
        <f t="shared" si="237"/>
        <v>1237.8080189820703</v>
      </c>
      <c r="AR260" s="4">
        <f t="shared" si="237"/>
        <v>1237.8080189820703</v>
      </c>
      <c r="AS260" s="4">
        <f t="shared" si="237"/>
        <v>1237.8080189820703</v>
      </c>
      <c r="AT260" s="4">
        <f t="shared" si="237"/>
        <v>1237.8080189820703</v>
      </c>
      <c r="AU260" s="4">
        <f t="shared" si="237"/>
        <v>1237.8080189820703</v>
      </c>
      <c r="AV260" s="4">
        <f t="shared" si="237"/>
        <v>1237.8080189820703</v>
      </c>
      <c r="AW260" s="4">
        <f t="shared" si="237"/>
        <v>1237.8080189820703</v>
      </c>
      <c r="AX260" s="4">
        <f t="shared" si="237"/>
        <v>1414.3251719304146</v>
      </c>
      <c r="AY260" s="4">
        <f t="shared" si="237"/>
        <v>1414.3251719304146</v>
      </c>
      <c r="AZ260" s="4">
        <f t="shared" si="237"/>
        <v>1414.3251719304146</v>
      </c>
      <c r="BA260" s="4">
        <f t="shared" si="237"/>
        <v>1414.3251719304146</v>
      </c>
      <c r="BB260" s="4">
        <f t="shared" si="237"/>
        <v>1414.3251719304146</v>
      </c>
      <c r="BC260" s="4">
        <f t="shared" si="237"/>
        <v>1414.3251719304146</v>
      </c>
      <c r="BD260" s="4">
        <f t="shared" si="237"/>
        <v>1414.3251719304146</v>
      </c>
      <c r="BE260" s="4">
        <f t="shared" si="237"/>
        <v>1414.3251719304146</v>
      </c>
      <c r="BF260" s="4">
        <f t="shared" si="237"/>
        <v>1414.3251719304146</v>
      </c>
      <c r="BG260" s="4">
        <f t="shared" si="237"/>
        <v>1414.3251719304146</v>
      </c>
      <c r="BH260" s="4">
        <f t="shared" si="237"/>
        <v>1414.3251719304146</v>
      </c>
      <c r="BI260" s="4">
        <f t="shared" si="237"/>
        <v>1414.3251719304146</v>
      </c>
    </row>
    <row r="261" spans="1:61" ht="15.75" customHeight="1" x14ac:dyDescent="0.2">
      <c r="A261" s="3" t="s">
        <v>160</v>
      </c>
      <c r="B261" s="4">
        <f t="shared" si="238"/>
        <v>0</v>
      </c>
      <c r="C261" s="4">
        <f t="shared" si="237"/>
        <v>0</v>
      </c>
      <c r="D261" s="4">
        <f t="shared" si="237"/>
        <v>0</v>
      </c>
      <c r="E261" s="4">
        <f t="shared" si="237"/>
        <v>0</v>
      </c>
      <c r="F261" s="4">
        <f t="shared" si="237"/>
        <v>0</v>
      </c>
      <c r="G261" s="4">
        <f t="shared" si="237"/>
        <v>0</v>
      </c>
      <c r="H261" s="4">
        <f t="shared" si="237"/>
        <v>0</v>
      </c>
      <c r="I261" s="4">
        <f t="shared" si="237"/>
        <v>0</v>
      </c>
      <c r="J261" s="4">
        <f t="shared" si="237"/>
        <v>0</v>
      </c>
      <c r="K261" s="4">
        <f t="shared" si="237"/>
        <v>0</v>
      </c>
      <c r="L261" s="4">
        <f t="shared" si="237"/>
        <v>0</v>
      </c>
      <c r="M261" s="4">
        <f t="shared" si="237"/>
        <v>0</v>
      </c>
      <c r="N261" s="4">
        <f t="shared" si="237"/>
        <v>811.11296875000005</v>
      </c>
      <c r="O261" s="4">
        <f t="shared" si="237"/>
        <v>811.11296875000005</v>
      </c>
      <c r="P261" s="4">
        <f t="shared" si="237"/>
        <v>811.11296875000005</v>
      </c>
      <c r="Q261" s="4">
        <f t="shared" si="237"/>
        <v>811.11296875000005</v>
      </c>
      <c r="R261" s="4">
        <f t="shared" si="237"/>
        <v>811.11296875000005</v>
      </c>
      <c r="S261" s="4">
        <f t="shared" si="237"/>
        <v>811.11296875000005</v>
      </c>
      <c r="T261" s="4">
        <f t="shared" si="237"/>
        <v>811.11296875000005</v>
      </c>
      <c r="U261" s="4">
        <f t="shared" si="237"/>
        <v>811.11296875000005</v>
      </c>
      <c r="V261" s="4">
        <f t="shared" si="237"/>
        <v>811.11296875000005</v>
      </c>
      <c r="W261" s="4">
        <f t="shared" si="237"/>
        <v>811.11296875000005</v>
      </c>
      <c r="X261" s="4">
        <f t="shared" si="237"/>
        <v>811.11296875000005</v>
      </c>
      <c r="Y261" s="4">
        <f t="shared" si="237"/>
        <v>811.11296875000005</v>
      </c>
      <c r="Z261" s="4">
        <f t="shared" si="237"/>
        <v>987.06289283203125</v>
      </c>
      <c r="AA261" s="4">
        <f t="shared" si="237"/>
        <v>987.06289283203125</v>
      </c>
      <c r="AB261" s="4">
        <f t="shared" si="237"/>
        <v>987.06289283203125</v>
      </c>
      <c r="AC261" s="4">
        <f t="shared" si="237"/>
        <v>987.06289283203125</v>
      </c>
      <c r="AD261" s="4">
        <f t="shared" si="237"/>
        <v>987.06289283203125</v>
      </c>
      <c r="AE261" s="4">
        <f t="shared" si="237"/>
        <v>987.06289283203125</v>
      </c>
      <c r="AF261" s="4">
        <f t="shared" si="237"/>
        <v>987.06289283203125</v>
      </c>
      <c r="AG261" s="4">
        <f t="shared" si="237"/>
        <v>987.06289283203125</v>
      </c>
      <c r="AH261" s="4">
        <f t="shared" si="237"/>
        <v>987.06289283203125</v>
      </c>
      <c r="AI261" s="4">
        <f t="shared" si="237"/>
        <v>987.06289283203125</v>
      </c>
      <c r="AJ261" s="4">
        <f t="shared" si="237"/>
        <v>987.06289283203125</v>
      </c>
      <c r="AK261" s="4">
        <f t="shared" si="237"/>
        <v>987.06289283203125</v>
      </c>
      <c r="AL261" s="4">
        <f t="shared" si="237"/>
        <v>1237.8080189820703</v>
      </c>
      <c r="AM261" s="4">
        <f t="shared" si="237"/>
        <v>1237.8080189820703</v>
      </c>
      <c r="AN261" s="4">
        <f t="shared" si="237"/>
        <v>1237.8080189820703</v>
      </c>
      <c r="AO261" s="4">
        <f t="shared" si="237"/>
        <v>1237.8080189820703</v>
      </c>
      <c r="AP261" s="4">
        <f t="shared" si="237"/>
        <v>1237.8080189820703</v>
      </c>
      <c r="AQ261" s="4">
        <f t="shared" si="237"/>
        <v>1237.8080189820703</v>
      </c>
      <c r="AR261" s="4">
        <f t="shared" si="237"/>
        <v>1237.8080189820703</v>
      </c>
      <c r="AS261" s="4">
        <f t="shared" si="237"/>
        <v>1237.8080189820703</v>
      </c>
      <c r="AT261" s="4">
        <f t="shared" si="237"/>
        <v>1237.8080189820703</v>
      </c>
      <c r="AU261" s="4">
        <f t="shared" si="237"/>
        <v>1237.8080189820703</v>
      </c>
      <c r="AV261" s="4">
        <f t="shared" si="237"/>
        <v>1237.8080189820703</v>
      </c>
      <c r="AW261" s="4">
        <f t="shared" si="237"/>
        <v>1237.8080189820703</v>
      </c>
      <c r="AX261" s="4">
        <f t="shared" si="237"/>
        <v>1414.3252294304148</v>
      </c>
      <c r="AY261" s="4">
        <f t="shared" si="237"/>
        <v>1414.3252294304148</v>
      </c>
      <c r="AZ261" s="4">
        <f t="shared" si="237"/>
        <v>1414.3252294304148</v>
      </c>
      <c r="BA261" s="4">
        <f t="shared" si="237"/>
        <v>1414.3252294304148</v>
      </c>
      <c r="BB261" s="4">
        <f t="shared" si="237"/>
        <v>1414.3252294304148</v>
      </c>
      <c r="BC261" s="4">
        <f t="shared" si="237"/>
        <v>1414.3252294304148</v>
      </c>
      <c r="BD261" s="4">
        <f t="shared" si="237"/>
        <v>1414.3252294304148</v>
      </c>
      <c r="BE261" s="4">
        <f t="shared" si="237"/>
        <v>1414.3252294304148</v>
      </c>
      <c r="BF261" s="4">
        <f t="shared" si="237"/>
        <v>1414.3252294304148</v>
      </c>
      <c r="BG261" s="4">
        <f t="shared" si="237"/>
        <v>1414.3252294304148</v>
      </c>
      <c r="BH261" s="4">
        <f t="shared" si="237"/>
        <v>1414.3252294304148</v>
      </c>
      <c r="BI261" s="4">
        <f t="shared" si="237"/>
        <v>1414.3252294304148</v>
      </c>
    </row>
    <row r="262" spans="1:61" ht="15.75" customHeight="1" x14ac:dyDescent="0.2">
      <c r="A262" s="3" t="s">
        <v>160</v>
      </c>
      <c r="B262" s="4">
        <f t="shared" si="238"/>
        <v>0</v>
      </c>
      <c r="C262" s="4">
        <f t="shared" si="237"/>
        <v>0</v>
      </c>
      <c r="D262" s="4">
        <f t="shared" si="237"/>
        <v>0</v>
      </c>
      <c r="E262" s="4">
        <f t="shared" si="237"/>
        <v>0</v>
      </c>
      <c r="F262" s="4">
        <f t="shared" si="237"/>
        <v>0</v>
      </c>
      <c r="G262" s="4">
        <f t="shared" si="237"/>
        <v>0</v>
      </c>
      <c r="H262" s="4">
        <f t="shared" si="237"/>
        <v>0</v>
      </c>
      <c r="I262" s="4">
        <f t="shared" si="237"/>
        <v>0</v>
      </c>
      <c r="J262" s="4">
        <f t="shared" si="237"/>
        <v>0</v>
      </c>
      <c r="K262" s="4">
        <f t="shared" si="237"/>
        <v>0</v>
      </c>
      <c r="L262" s="4">
        <f t="shared" si="237"/>
        <v>0</v>
      </c>
      <c r="M262" s="4">
        <f t="shared" si="237"/>
        <v>0</v>
      </c>
      <c r="N262" s="4">
        <f t="shared" si="237"/>
        <v>0</v>
      </c>
      <c r="O262" s="4">
        <f t="shared" si="237"/>
        <v>0</v>
      </c>
      <c r="P262" s="4">
        <f t="shared" si="237"/>
        <v>0</v>
      </c>
      <c r="Q262" s="4">
        <f t="shared" si="237"/>
        <v>0</v>
      </c>
      <c r="R262" s="4">
        <f t="shared" si="237"/>
        <v>0</v>
      </c>
      <c r="S262" s="4">
        <f t="shared" si="237"/>
        <v>0</v>
      </c>
      <c r="T262" s="4">
        <f t="shared" si="237"/>
        <v>0</v>
      </c>
      <c r="U262" s="4">
        <f t="shared" si="237"/>
        <v>0</v>
      </c>
      <c r="V262" s="4">
        <f t="shared" si="237"/>
        <v>0</v>
      </c>
      <c r="W262" s="4">
        <f t="shared" si="237"/>
        <v>0</v>
      </c>
      <c r="X262" s="4">
        <f t="shared" si="237"/>
        <v>0</v>
      </c>
      <c r="Y262" s="4">
        <f t="shared" si="237"/>
        <v>0</v>
      </c>
      <c r="Z262" s="4">
        <f t="shared" si="237"/>
        <v>952.56289283203125</v>
      </c>
      <c r="AA262" s="4">
        <f t="shared" si="237"/>
        <v>952.56289283203125</v>
      </c>
      <c r="AB262" s="4">
        <f t="shared" si="237"/>
        <v>952.56289283203125</v>
      </c>
      <c r="AC262" s="4">
        <f t="shared" si="237"/>
        <v>952.56289283203125</v>
      </c>
      <c r="AD262" s="4">
        <f t="shared" si="237"/>
        <v>952.56289283203125</v>
      </c>
      <c r="AE262" s="4">
        <f t="shared" si="237"/>
        <v>952.56289283203125</v>
      </c>
      <c r="AF262" s="4">
        <f t="shared" si="237"/>
        <v>952.56289283203125</v>
      </c>
      <c r="AG262" s="4">
        <f t="shared" si="237"/>
        <v>952.56289283203125</v>
      </c>
      <c r="AH262" s="4">
        <f t="shared" si="237"/>
        <v>952.56289283203125</v>
      </c>
      <c r="AI262" s="4">
        <f t="shared" si="237"/>
        <v>952.56289283203125</v>
      </c>
      <c r="AJ262" s="4">
        <f t="shared" si="237"/>
        <v>952.56289283203125</v>
      </c>
      <c r="AK262" s="4">
        <f t="shared" si="237"/>
        <v>952.56289283203125</v>
      </c>
      <c r="AL262" s="4">
        <f t="shared" si="237"/>
        <v>1237.8080189820703</v>
      </c>
      <c r="AM262" s="4">
        <f t="shared" si="237"/>
        <v>1237.8080189820703</v>
      </c>
      <c r="AN262" s="4">
        <f t="shared" si="237"/>
        <v>1237.8080189820703</v>
      </c>
      <c r="AO262" s="4">
        <f t="shared" si="237"/>
        <v>1237.8080189820703</v>
      </c>
      <c r="AP262" s="4">
        <f t="shared" si="237"/>
        <v>1237.8080189820703</v>
      </c>
      <c r="AQ262" s="4">
        <f t="shared" si="237"/>
        <v>1237.8080189820703</v>
      </c>
      <c r="AR262" s="4">
        <f t="shared" si="237"/>
        <v>1237.8080189820703</v>
      </c>
      <c r="AS262" s="4">
        <f t="shared" si="237"/>
        <v>1237.8080189820703</v>
      </c>
      <c r="AT262" s="4">
        <f t="shared" si="237"/>
        <v>1237.8080189820703</v>
      </c>
      <c r="AU262" s="4">
        <f t="shared" si="237"/>
        <v>1237.8080189820703</v>
      </c>
      <c r="AV262" s="4">
        <f t="shared" si="237"/>
        <v>1237.8080189820703</v>
      </c>
      <c r="AW262" s="4">
        <f t="shared" si="237"/>
        <v>1237.8080189820703</v>
      </c>
      <c r="AX262" s="4">
        <f t="shared" si="237"/>
        <v>1414.3252294304148</v>
      </c>
      <c r="AY262" s="4">
        <f t="shared" si="237"/>
        <v>1414.3252294304148</v>
      </c>
      <c r="AZ262" s="4">
        <f t="shared" si="237"/>
        <v>1414.3252294304148</v>
      </c>
      <c r="BA262" s="4">
        <f t="shared" si="237"/>
        <v>1414.3252294304148</v>
      </c>
      <c r="BB262" s="4">
        <f t="shared" si="237"/>
        <v>1414.3252294304148</v>
      </c>
      <c r="BC262" s="4">
        <f t="shared" si="237"/>
        <v>1414.3252294304148</v>
      </c>
      <c r="BD262" s="4">
        <f t="shared" si="237"/>
        <v>1414.3252294304148</v>
      </c>
      <c r="BE262" s="4">
        <f t="shared" si="237"/>
        <v>1414.3252294304148</v>
      </c>
      <c r="BF262" s="4">
        <f t="shared" si="237"/>
        <v>1414.3252294304148</v>
      </c>
      <c r="BG262" s="4">
        <f t="shared" si="237"/>
        <v>1414.3252294304148</v>
      </c>
      <c r="BH262" s="4">
        <f t="shared" si="237"/>
        <v>1414.3252294304148</v>
      </c>
      <c r="BI262" s="4">
        <f t="shared" si="237"/>
        <v>1414.3252294304148</v>
      </c>
    </row>
    <row r="263" spans="1:61" ht="15.75" customHeight="1" x14ac:dyDescent="0.2">
      <c r="A263" s="3" t="s">
        <v>160</v>
      </c>
      <c r="B263" s="4">
        <f t="shared" si="238"/>
        <v>0</v>
      </c>
      <c r="C263" s="4">
        <f t="shared" si="237"/>
        <v>0</v>
      </c>
      <c r="D263" s="4">
        <f t="shared" si="237"/>
        <v>0</v>
      </c>
      <c r="E263" s="4">
        <f t="shared" si="237"/>
        <v>0</v>
      </c>
      <c r="F263" s="4">
        <f t="shared" si="237"/>
        <v>0</v>
      </c>
      <c r="G263" s="4">
        <f t="shared" si="237"/>
        <v>0</v>
      </c>
      <c r="H263" s="4">
        <f t="shared" si="237"/>
        <v>0</v>
      </c>
      <c r="I263" s="4">
        <f t="shared" si="237"/>
        <v>0</v>
      </c>
      <c r="J263" s="4">
        <f t="shared" si="237"/>
        <v>0</v>
      </c>
      <c r="K263" s="4">
        <f t="shared" si="237"/>
        <v>0</v>
      </c>
      <c r="L263" s="4">
        <f t="shared" si="237"/>
        <v>0</v>
      </c>
      <c r="M263" s="4">
        <f t="shared" si="237"/>
        <v>0</v>
      </c>
      <c r="N263" s="4">
        <f t="shared" si="237"/>
        <v>0</v>
      </c>
      <c r="O263" s="4">
        <f t="shared" si="237"/>
        <v>0</v>
      </c>
      <c r="P263" s="4">
        <f t="shared" si="237"/>
        <v>0</v>
      </c>
      <c r="Q263" s="4">
        <f t="shared" si="237"/>
        <v>0</v>
      </c>
      <c r="R263" s="4">
        <f t="shared" si="237"/>
        <v>0</v>
      </c>
      <c r="S263" s="4">
        <f t="shared" si="237"/>
        <v>0</v>
      </c>
      <c r="T263" s="4">
        <f t="shared" si="237"/>
        <v>0</v>
      </c>
      <c r="U263" s="4">
        <f t="shared" si="237"/>
        <v>0</v>
      </c>
      <c r="V263" s="4">
        <f t="shared" si="237"/>
        <v>0</v>
      </c>
      <c r="W263" s="4">
        <f t="shared" si="237"/>
        <v>0</v>
      </c>
      <c r="X263" s="4">
        <f t="shared" si="237"/>
        <v>0</v>
      </c>
      <c r="Y263" s="4">
        <f t="shared" si="237"/>
        <v>0</v>
      </c>
      <c r="Z263" s="4">
        <f t="shared" si="237"/>
        <v>0</v>
      </c>
      <c r="AA263" s="4">
        <f t="shared" si="237"/>
        <v>0</v>
      </c>
      <c r="AB263" s="4">
        <f t="shared" si="237"/>
        <v>0</v>
      </c>
      <c r="AC263" s="4">
        <f t="shared" si="237"/>
        <v>0</v>
      </c>
      <c r="AD263" s="4">
        <f t="shared" si="237"/>
        <v>0</v>
      </c>
      <c r="AE263" s="4">
        <f t="shared" si="237"/>
        <v>0</v>
      </c>
      <c r="AF263" s="4">
        <f t="shared" si="237"/>
        <v>0</v>
      </c>
      <c r="AG263" s="4">
        <f t="shared" si="237"/>
        <v>0</v>
      </c>
      <c r="AH263" s="4">
        <f t="shared" si="237"/>
        <v>0</v>
      </c>
      <c r="AI263" s="4">
        <f t="shared" si="237"/>
        <v>0</v>
      </c>
      <c r="AJ263" s="4">
        <f t="shared" ref="C263:BI265" si="239">IF(AJ202&gt;$C$252,(AJ202-$C$252)*$D$252,0)</f>
        <v>0</v>
      </c>
      <c r="AK263" s="4">
        <f t="shared" si="239"/>
        <v>0</v>
      </c>
      <c r="AL263" s="4">
        <f t="shared" si="239"/>
        <v>1129.0467689820703</v>
      </c>
      <c r="AM263" s="4">
        <f t="shared" si="239"/>
        <v>1129.0467689820703</v>
      </c>
      <c r="AN263" s="4">
        <f t="shared" si="239"/>
        <v>1129.0467689820703</v>
      </c>
      <c r="AO263" s="4">
        <f t="shared" si="239"/>
        <v>1129.0467689820703</v>
      </c>
      <c r="AP263" s="4">
        <f t="shared" si="239"/>
        <v>1129.0467689820703</v>
      </c>
      <c r="AQ263" s="4">
        <f t="shared" si="239"/>
        <v>1129.0467689820703</v>
      </c>
      <c r="AR263" s="4">
        <f t="shared" si="239"/>
        <v>1129.0467689820703</v>
      </c>
      <c r="AS263" s="4">
        <f t="shared" si="239"/>
        <v>1129.0467689820703</v>
      </c>
      <c r="AT263" s="4">
        <f t="shared" si="239"/>
        <v>1129.0467689820703</v>
      </c>
      <c r="AU263" s="4">
        <f t="shared" si="239"/>
        <v>1129.0467689820703</v>
      </c>
      <c r="AV263" s="4">
        <f t="shared" si="239"/>
        <v>1129.0467689820703</v>
      </c>
      <c r="AW263" s="4">
        <f t="shared" si="239"/>
        <v>1129.0467689820703</v>
      </c>
      <c r="AX263" s="4">
        <f t="shared" si="239"/>
        <v>1300.1258594304147</v>
      </c>
      <c r="AY263" s="4">
        <f t="shared" si="239"/>
        <v>1300.1258594304147</v>
      </c>
      <c r="AZ263" s="4">
        <f t="shared" si="239"/>
        <v>1300.1258594304147</v>
      </c>
      <c r="BA263" s="4">
        <f t="shared" si="239"/>
        <v>1300.1258594304147</v>
      </c>
      <c r="BB263" s="4">
        <f t="shared" si="239"/>
        <v>1300.1258594304147</v>
      </c>
      <c r="BC263" s="4">
        <f t="shared" si="239"/>
        <v>1300.1258594304147</v>
      </c>
      <c r="BD263" s="4">
        <f t="shared" si="239"/>
        <v>1300.1258594304147</v>
      </c>
      <c r="BE263" s="4">
        <f t="shared" si="239"/>
        <v>1300.1258594304147</v>
      </c>
      <c r="BF263" s="4">
        <f t="shared" si="239"/>
        <v>1300.1258594304147</v>
      </c>
      <c r="BG263" s="4">
        <f t="shared" si="239"/>
        <v>1300.1258594304147</v>
      </c>
      <c r="BH263" s="4">
        <f t="shared" si="239"/>
        <v>1300.1258594304147</v>
      </c>
      <c r="BI263" s="4">
        <f t="shared" si="239"/>
        <v>1300.1258594304147</v>
      </c>
    </row>
    <row r="264" spans="1:61" ht="15.75" customHeight="1" x14ac:dyDescent="0.2">
      <c r="A264" s="3" t="s">
        <v>160</v>
      </c>
      <c r="B264" s="4">
        <f t="shared" si="238"/>
        <v>0</v>
      </c>
      <c r="C264" s="4">
        <f t="shared" si="239"/>
        <v>0</v>
      </c>
      <c r="D264" s="4">
        <f t="shared" si="239"/>
        <v>0</v>
      </c>
      <c r="E264" s="4">
        <f t="shared" si="239"/>
        <v>0</v>
      </c>
      <c r="F264" s="4">
        <f t="shared" si="239"/>
        <v>0</v>
      </c>
      <c r="G264" s="4">
        <f t="shared" si="239"/>
        <v>0</v>
      </c>
      <c r="H264" s="4">
        <f t="shared" si="239"/>
        <v>0</v>
      </c>
      <c r="I264" s="4">
        <f t="shared" si="239"/>
        <v>0</v>
      </c>
      <c r="J264" s="4">
        <f t="shared" si="239"/>
        <v>0</v>
      </c>
      <c r="K264" s="4">
        <f t="shared" si="239"/>
        <v>0</v>
      </c>
      <c r="L264" s="4">
        <f t="shared" si="239"/>
        <v>0</v>
      </c>
      <c r="M264" s="4">
        <f t="shared" si="239"/>
        <v>0</v>
      </c>
      <c r="N264" s="4">
        <f t="shared" si="239"/>
        <v>0</v>
      </c>
      <c r="O264" s="4">
        <f t="shared" si="239"/>
        <v>0</v>
      </c>
      <c r="P264" s="4">
        <f t="shared" si="239"/>
        <v>0</v>
      </c>
      <c r="Q264" s="4">
        <f t="shared" si="239"/>
        <v>0</v>
      </c>
      <c r="R264" s="4">
        <f t="shared" si="239"/>
        <v>0</v>
      </c>
      <c r="S264" s="4">
        <f t="shared" si="239"/>
        <v>0</v>
      </c>
      <c r="T264" s="4">
        <f t="shared" si="239"/>
        <v>0</v>
      </c>
      <c r="U264" s="4">
        <f t="shared" si="239"/>
        <v>0</v>
      </c>
      <c r="V264" s="4">
        <f t="shared" si="239"/>
        <v>0</v>
      </c>
      <c r="W264" s="4">
        <f t="shared" si="239"/>
        <v>0</v>
      </c>
      <c r="X264" s="4">
        <f t="shared" si="239"/>
        <v>0</v>
      </c>
      <c r="Y264" s="4">
        <f t="shared" si="239"/>
        <v>0</v>
      </c>
      <c r="Z264" s="4">
        <f t="shared" si="239"/>
        <v>0</v>
      </c>
      <c r="AA264" s="4">
        <f t="shared" si="239"/>
        <v>0</v>
      </c>
      <c r="AB264" s="4">
        <f t="shared" si="239"/>
        <v>0</v>
      </c>
      <c r="AC264" s="4">
        <f t="shared" si="239"/>
        <v>0</v>
      </c>
      <c r="AD264" s="4">
        <f t="shared" si="239"/>
        <v>0</v>
      </c>
      <c r="AE264" s="4">
        <f t="shared" si="239"/>
        <v>0</v>
      </c>
      <c r="AF264" s="4">
        <f t="shared" si="239"/>
        <v>0</v>
      </c>
      <c r="AG264" s="4">
        <f t="shared" si="239"/>
        <v>0</v>
      </c>
      <c r="AH264" s="4">
        <f t="shared" si="239"/>
        <v>0</v>
      </c>
      <c r="AI264" s="4">
        <f t="shared" si="239"/>
        <v>0</v>
      </c>
      <c r="AJ264" s="4">
        <f t="shared" si="239"/>
        <v>0</v>
      </c>
      <c r="AK264" s="4">
        <f t="shared" si="239"/>
        <v>0</v>
      </c>
      <c r="AL264" s="4">
        <f t="shared" si="239"/>
        <v>0</v>
      </c>
      <c r="AM264" s="4">
        <f t="shared" si="239"/>
        <v>0</v>
      </c>
      <c r="AN264" s="4">
        <f t="shared" si="239"/>
        <v>0</v>
      </c>
      <c r="AO264" s="4">
        <f t="shared" si="239"/>
        <v>0</v>
      </c>
      <c r="AP264" s="4">
        <f t="shared" si="239"/>
        <v>0</v>
      </c>
      <c r="AQ264" s="4">
        <f t="shared" si="239"/>
        <v>0</v>
      </c>
      <c r="AR264" s="4">
        <f t="shared" si="239"/>
        <v>0</v>
      </c>
      <c r="AS264" s="4">
        <f t="shared" si="239"/>
        <v>0</v>
      </c>
      <c r="AT264" s="4">
        <f t="shared" si="239"/>
        <v>0</v>
      </c>
      <c r="AU264" s="4">
        <f t="shared" si="239"/>
        <v>0</v>
      </c>
      <c r="AV264" s="4">
        <f t="shared" si="239"/>
        <v>0</v>
      </c>
      <c r="AW264" s="4">
        <f t="shared" si="239"/>
        <v>0</v>
      </c>
      <c r="AX264" s="4">
        <f t="shared" si="239"/>
        <v>1265.6258594304147</v>
      </c>
      <c r="AY264" s="4">
        <f t="shared" si="239"/>
        <v>1265.6258594304147</v>
      </c>
      <c r="AZ264" s="4">
        <f t="shared" si="239"/>
        <v>1265.6258594304147</v>
      </c>
      <c r="BA264" s="4">
        <f t="shared" si="239"/>
        <v>1265.6258594304147</v>
      </c>
      <c r="BB264" s="4">
        <f t="shared" si="239"/>
        <v>1265.6258594304147</v>
      </c>
      <c r="BC264" s="4">
        <f t="shared" si="239"/>
        <v>1265.6258594304147</v>
      </c>
      <c r="BD264" s="4">
        <f t="shared" si="239"/>
        <v>1265.6258594304147</v>
      </c>
      <c r="BE264" s="4">
        <f t="shared" si="239"/>
        <v>1265.6258594304147</v>
      </c>
      <c r="BF264" s="4">
        <f t="shared" si="239"/>
        <v>1265.6258594304147</v>
      </c>
      <c r="BG264" s="4">
        <f t="shared" si="239"/>
        <v>1265.6258594304147</v>
      </c>
      <c r="BH264" s="4">
        <f t="shared" si="239"/>
        <v>1265.6258594304147</v>
      </c>
      <c r="BI264" s="4">
        <f t="shared" si="239"/>
        <v>1265.6258594304147</v>
      </c>
    </row>
    <row r="265" spans="1:61" ht="15.75" customHeight="1" x14ac:dyDescent="0.2">
      <c r="A265" s="3" t="s">
        <v>161</v>
      </c>
      <c r="B265" s="4">
        <f t="shared" si="238"/>
        <v>0</v>
      </c>
      <c r="C265" s="4">
        <f t="shared" si="239"/>
        <v>0</v>
      </c>
      <c r="D265" s="4">
        <f t="shared" si="239"/>
        <v>0</v>
      </c>
      <c r="E265" s="4">
        <f t="shared" si="239"/>
        <v>0</v>
      </c>
      <c r="F265" s="4">
        <f t="shared" si="239"/>
        <v>0</v>
      </c>
      <c r="G265" s="4">
        <f t="shared" si="239"/>
        <v>0</v>
      </c>
      <c r="H265" s="4">
        <f t="shared" si="239"/>
        <v>0</v>
      </c>
      <c r="I265" s="4">
        <f t="shared" si="239"/>
        <v>0</v>
      </c>
      <c r="J265" s="4">
        <f t="shared" si="239"/>
        <v>0</v>
      </c>
      <c r="K265" s="4">
        <f t="shared" si="239"/>
        <v>0</v>
      </c>
      <c r="L265" s="4">
        <f t="shared" si="239"/>
        <v>0</v>
      </c>
      <c r="M265" s="4">
        <f t="shared" si="239"/>
        <v>0</v>
      </c>
      <c r="N265" s="4">
        <f t="shared" si="239"/>
        <v>0</v>
      </c>
      <c r="O265" s="4">
        <f t="shared" si="239"/>
        <v>0</v>
      </c>
      <c r="P265" s="4">
        <f t="shared" si="239"/>
        <v>0</v>
      </c>
      <c r="Q265" s="4">
        <f t="shared" si="239"/>
        <v>0</v>
      </c>
      <c r="R265" s="4">
        <f t="shared" si="239"/>
        <v>0</v>
      </c>
      <c r="S265" s="4">
        <f t="shared" si="239"/>
        <v>0</v>
      </c>
      <c r="T265" s="4">
        <f t="shared" si="239"/>
        <v>0</v>
      </c>
      <c r="U265" s="4">
        <f t="shared" si="239"/>
        <v>0</v>
      </c>
      <c r="V265" s="4">
        <f t="shared" si="239"/>
        <v>0</v>
      </c>
      <c r="W265" s="4">
        <f t="shared" si="239"/>
        <v>0</v>
      </c>
      <c r="X265" s="4">
        <f t="shared" si="239"/>
        <v>0</v>
      </c>
      <c r="Y265" s="4">
        <f t="shared" si="239"/>
        <v>0</v>
      </c>
      <c r="Z265" s="4">
        <f t="shared" si="239"/>
        <v>825.99900000000002</v>
      </c>
      <c r="AA265" s="4">
        <f t="shared" si="239"/>
        <v>894.10200000000009</v>
      </c>
      <c r="AB265" s="4">
        <f t="shared" si="239"/>
        <v>962.20500000000004</v>
      </c>
      <c r="AC265" s="4">
        <f t="shared" si="239"/>
        <v>1037.5530000000001</v>
      </c>
      <c r="AD265" s="4">
        <f t="shared" si="239"/>
        <v>1112.9010000000001</v>
      </c>
      <c r="AE265" s="4">
        <f t="shared" si="239"/>
        <v>1188.249</v>
      </c>
      <c r="AF265" s="4">
        <f t="shared" si="239"/>
        <v>1265.046</v>
      </c>
      <c r="AG265" s="4">
        <f t="shared" si="239"/>
        <v>1341.8430000000001</v>
      </c>
      <c r="AH265" s="4">
        <f t="shared" si="239"/>
        <v>1418.64</v>
      </c>
      <c r="AI265" s="4">
        <f t="shared" si="239"/>
        <v>1496.8860000000002</v>
      </c>
      <c r="AJ265" s="4">
        <f t="shared" si="239"/>
        <v>1575.1320000000001</v>
      </c>
      <c r="AK265" s="4">
        <f t="shared" si="239"/>
        <v>1653.3780000000002</v>
      </c>
      <c r="AL265" s="4">
        <f t="shared" si="239"/>
        <v>883.61400000000003</v>
      </c>
      <c r="AM265" s="4">
        <f t="shared" si="239"/>
        <v>966.20700000000011</v>
      </c>
      <c r="AN265" s="4">
        <f t="shared" si="239"/>
        <v>1048.8000000000002</v>
      </c>
      <c r="AO265" s="4">
        <f t="shared" si="239"/>
        <v>1135.74</v>
      </c>
      <c r="AP265" s="4">
        <f t="shared" si="239"/>
        <v>1222.68</v>
      </c>
      <c r="AQ265" s="4">
        <f t="shared" si="239"/>
        <v>1309.6200000000001</v>
      </c>
      <c r="AR265" s="4">
        <f t="shared" si="239"/>
        <v>1398.009</v>
      </c>
      <c r="AS265" s="4">
        <f t="shared" si="239"/>
        <v>1486.3980000000001</v>
      </c>
      <c r="AT265" s="4">
        <f t="shared" si="239"/>
        <v>1574.787</v>
      </c>
      <c r="AU265" s="4">
        <f t="shared" si="239"/>
        <v>1664.6250000000002</v>
      </c>
      <c r="AV265" s="4">
        <f t="shared" si="239"/>
        <v>1754.4630000000002</v>
      </c>
      <c r="AW265" s="4">
        <f t="shared" si="239"/>
        <v>1844.3010000000002</v>
      </c>
      <c r="AX265" s="4">
        <f t="shared" si="239"/>
        <v>940.48725000000013</v>
      </c>
      <c r="AY265" s="4">
        <f t="shared" si="239"/>
        <v>1034.6722500000001</v>
      </c>
      <c r="AZ265" s="4">
        <f t="shared" si="239"/>
        <v>1128.85725</v>
      </c>
      <c r="BA265" s="4">
        <f t="shared" si="239"/>
        <v>1227.3892500000002</v>
      </c>
      <c r="BB265" s="4">
        <f t="shared" si="239"/>
        <v>1325.9212500000001</v>
      </c>
      <c r="BC265" s="4">
        <f t="shared" si="239"/>
        <v>1424.45325</v>
      </c>
      <c r="BD265" s="4">
        <f t="shared" si="239"/>
        <v>1524.43425</v>
      </c>
      <c r="BE265" s="4">
        <f t="shared" si="239"/>
        <v>1624.4152500000002</v>
      </c>
      <c r="BF265" s="4">
        <f t="shared" si="239"/>
        <v>1724.3962500000002</v>
      </c>
      <c r="BG265" s="4">
        <f t="shared" si="239"/>
        <v>1825.8262500000001</v>
      </c>
      <c r="BH265" s="4">
        <f t="shared" si="239"/>
        <v>1927.2562500000001</v>
      </c>
      <c r="BI265" s="4">
        <f t="shared" si="239"/>
        <v>2028.6862500000002</v>
      </c>
    </row>
    <row r="266" spans="1:61" ht="15.75" customHeight="1" x14ac:dyDescent="0.2">
      <c r="A266" s="3" t="s">
        <v>162</v>
      </c>
      <c r="B266" s="4">
        <f t="shared" ref="B266:BI270" si="240">IF(B205&gt;$C$252,(B205-$C$252)*$D$252,0)</f>
        <v>604.71600000000001</v>
      </c>
      <c r="C266" s="4">
        <f t="shared" si="240"/>
        <v>624.03600000000006</v>
      </c>
      <c r="D266" s="4">
        <f t="shared" si="240"/>
        <v>643.35600000000011</v>
      </c>
      <c r="E266" s="4">
        <f t="shared" si="240"/>
        <v>643.35600000000011</v>
      </c>
      <c r="F266" s="4">
        <f t="shared" si="240"/>
        <v>672.33600000000001</v>
      </c>
      <c r="G266" s="4">
        <f t="shared" si="240"/>
        <v>701.31600000000003</v>
      </c>
      <c r="H266" s="4">
        <f t="shared" si="240"/>
        <v>698.09600000000012</v>
      </c>
      <c r="I266" s="4">
        <f t="shared" si="240"/>
        <v>733.51599999999996</v>
      </c>
      <c r="J266" s="4">
        <f t="shared" si="240"/>
        <v>768.93600000000004</v>
      </c>
      <c r="K266" s="4">
        <f t="shared" si="240"/>
        <v>817.2360000000001</v>
      </c>
      <c r="L266" s="4">
        <f t="shared" si="240"/>
        <v>865.53600000000006</v>
      </c>
      <c r="M266" s="4">
        <f t="shared" si="240"/>
        <v>913.83600000000013</v>
      </c>
      <c r="N266" s="4">
        <f t="shared" si="240"/>
        <v>658.53600000000006</v>
      </c>
      <c r="O266" s="4">
        <f t="shared" si="240"/>
        <v>697.17600000000004</v>
      </c>
      <c r="P266" s="4">
        <f t="shared" si="240"/>
        <v>735.81600000000003</v>
      </c>
      <c r="Q266" s="4">
        <f t="shared" si="240"/>
        <v>788.94600000000003</v>
      </c>
      <c r="R266" s="4">
        <f t="shared" si="240"/>
        <v>842.07600000000002</v>
      </c>
      <c r="S266" s="4">
        <f t="shared" si="240"/>
        <v>895.20600000000013</v>
      </c>
      <c r="T266" s="4">
        <f t="shared" si="240"/>
        <v>956.38600000000019</v>
      </c>
      <c r="U266" s="4">
        <f t="shared" si="240"/>
        <v>1017.566</v>
      </c>
      <c r="V266" s="4">
        <f t="shared" si="240"/>
        <v>1078.7460000000001</v>
      </c>
      <c r="W266" s="4">
        <f t="shared" si="240"/>
        <v>1146.366</v>
      </c>
      <c r="X266" s="4">
        <f t="shared" si="240"/>
        <v>1213.9860000000001</v>
      </c>
      <c r="Y266" s="4">
        <f t="shared" si="240"/>
        <v>1281.606</v>
      </c>
      <c r="Z266" s="4">
        <f t="shared" si="240"/>
        <v>720.98100000000011</v>
      </c>
      <c r="AA266" s="4">
        <f t="shared" si="240"/>
        <v>785.84100000000012</v>
      </c>
      <c r="AB266" s="4">
        <f t="shared" si="240"/>
        <v>850.70100000000002</v>
      </c>
      <c r="AC266" s="4">
        <f t="shared" si="240"/>
        <v>922.46100000000013</v>
      </c>
      <c r="AD266" s="4">
        <f t="shared" si="240"/>
        <v>994.22100000000012</v>
      </c>
      <c r="AE266" s="4">
        <f t="shared" si="240"/>
        <v>1065.981</v>
      </c>
      <c r="AF266" s="4">
        <f t="shared" si="240"/>
        <v>1139.1210000000001</v>
      </c>
      <c r="AG266" s="4">
        <f t="shared" si="240"/>
        <v>1212.2610000000002</v>
      </c>
      <c r="AH266" s="4">
        <f t="shared" si="240"/>
        <v>1285.4010000000001</v>
      </c>
      <c r="AI266" s="4">
        <f t="shared" si="240"/>
        <v>1359.921</v>
      </c>
      <c r="AJ266" s="4">
        <f t="shared" si="240"/>
        <v>1434.441</v>
      </c>
      <c r="AK266" s="4">
        <f t="shared" si="240"/>
        <v>1508.961</v>
      </c>
      <c r="AL266" s="4">
        <f t="shared" si="240"/>
        <v>762.98475000000008</v>
      </c>
      <c r="AM266" s="4">
        <f t="shared" si="240"/>
        <v>831.81225000000006</v>
      </c>
      <c r="AN266" s="4">
        <f t="shared" si="240"/>
        <v>900.63975000000005</v>
      </c>
      <c r="AO266" s="4">
        <f t="shared" si="240"/>
        <v>973.08975000000009</v>
      </c>
      <c r="AP266" s="4">
        <f t="shared" si="240"/>
        <v>1045.5397500000001</v>
      </c>
      <c r="AQ266" s="4">
        <f t="shared" si="240"/>
        <v>1117.9897500000002</v>
      </c>
      <c r="AR266" s="4">
        <f t="shared" si="240"/>
        <v>1191.6472500000002</v>
      </c>
      <c r="AS266" s="4">
        <f t="shared" si="240"/>
        <v>1265.30475</v>
      </c>
      <c r="AT266" s="4">
        <f t="shared" si="240"/>
        <v>1338.96225</v>
      </c>
      <c r="AU266" s="4">
        <f t="shared" si="240"/>
        <v>1413.82725</v>
      </c>
      <c r="AV266" s="4">
        <f t="shared" si="240"/>
        <v>1488.6922500000001</v>
      </c>
      <c r="AW266" s="4">
        <f t="shared" si="240"/>
        <v>1563.5572500000001</v>
      </c>
      <c r="AX266" s="4">
        <f t="shared" si="240"/>
        <v>803.86197916666674</v>
      </c>
      <c r="AY266" s="4">
        <f t="shared" si="240"/>
        <v>873.62864583333339</v>
      </c>
      <c r="AZ266" s="4">
        <f t="shared" si="240"/>
        <v>943.39531250000016</v>
      </c>
      <c r="BA266" s="4">
        <f t="shared" si="240"/>
        <v>1016.3819791666667</v>
      </c>
      <c r="BB266" s="4">
        <f t="shared" si="240"/>
        <v>1089.3686458333336</v>
      </c>
      <c r="BC266" s="4">
        <f t="shared" si="240"/>
        <v>1162.3553125000001</v>
      </c>
      <c r="BD266" s="4">
        <f t="shared" si="240"/>
        <v>1236.4153125</v>
      </c>
      <c r="BE266" s="4">
        <f t="shared" si="240"/>
        <v>1310.4753125000002</v>
      </c>
      <c r="BF266" s="4">
        <f t="shared" si="240"/>
        <v>1384.5353124999999</v>
      </c>
      <c r="BG266" s="4">
        <f t="shared" si="240"/>
        <v>1459.6686458333334</v>
      </c>
      <c r="BH266" s="4">
        <f t="shared" si="240"/>
        <v>1534.8019791666668</v>
      </c>
      <c r="BI266" s="4">
        <f t="shared" si="240"/>
        <v>1609.9353125000002</v>
      </c>
    </row>
    <row r="267" spans="1:61" ht="15.75" customHeight="1" x14ac:dyDescent="0.2">
      <c r="A267" s="3" t="s">
        <v>162</v>
      </c>
      <c r="B267" s="4">
        <f t="shared" ref="B267:Q279" si="241">IF(B206&gt;$C$252,(B206-$C$252)*$D$252,0)</f>
        <v>0</v>
      </c>
      <c r="C267" s="4">
        <f t="shared" si="241"/>
        <v>0</v>
      </c>
      <c r="D267" s="4">
        <f t="shared" si="241"/>
        <v>0</v>
      </c>
      <c r="E267" s="4">
        <f t="shared" si="241"/>
        <v>643.35600000000011</v>
      </c>
      <c r="F267" s="4">
        <f t="shared" si="241"/>
        <v>672.33600000000001</v>
      </c>
      <c r="G267" s="4">
        <f t="shared" si="241"/>
        <v>701.31600000000003</v>
      </c>
      <c r="H267" s="4">
        <f t="shared" si="241"/>
        <v>698.09600000000012</v>
      </c>
      <c r="I267" s="4">
        <f t="shared" si="241"/>
        <v>733.51599999999996</v>
      </c>
      <c r="J267" s="4">
        <f t="shared" si="241"/>
        <v>768.93600000000004</v>
      </c>
      <c r="K267" s="4">
        <f t="shared" si="241"/>
        <v>817.2360000000001</v>
      </c>
      <c r="L267" s="4">
        <f t="shared" si="241"/>
        <v>865.53600000000006</v>
      </c>
      <c r="M267" s="4">
        <f t="shared" si="241"/>
        <v>913.83600000000013</v>
      </c>
      <c r="N267" s="4">
        <f t="shared" si="241"/>
        <v>658.53600000000006</v>
      </c>
      <c r="O267" s="4">
        <f t="shared" si="241"/>
        <v>697.17600000000004</v>
      </c>
      <c r="P267" s="4">
        <f t="shared" si="241"/>
        <v>735.81600000000003</v>
      </c>
      <c r="Q267" s="4">
        <f t="shared" si="241"/>
        <v>788.94600000000003</v>
      </c>
      <c r="R267" s="4">
        <f t="shared" si="240"/>
        <v>842.07600000000002</v>
      </c>
      <c r="S267" s="4">
        <f t="shared" si="240"/>
        <v>895.20600000000013</v>
      </c>
      <c r="T267" s="4">
        <f t="shared" si="240"/>
        <v>956.38600000000019</v>
      </c>
      <c r="U267" s="4">
        <f t="shared" si="240"/>
        <v>1017.566</v>
      </c>
      <c r="V267" s="4">
        <f t="shared" si="240"/>
        <v>1078.7460000000001</v>
      </c>
      <c r="W267" s="4">
        <f t="shared" si="240"/>
        <v>1146.366</v>
      </c>
      <c r="X267" s="4">
        <f t="shared" si="240"/>
        <v>1213.9860000000001</v>
      </c>
      <c r="Y267" s="4">
        <f t="shared" si="240"/>
        <v>1281.606</v>
      </c>
      <c r="Z267" s="4">
        <f t="shared" si="240"/>
        <v>720.98100000000011</v>
      </c>
      <c r="AA267" s="4">
        <f t="shared" si="240"/>
        <v>785.84100000000012</v>
      </c>
      <c r="AB267" s="4">
        <f t="shared" si="240"/>
        <v>850.70100000000002</v>
      </c>
      <c r="AC267" s="4">
        <f t="shared" si="240"/>
        <v>922.46100000000013</v>
      </c>
      <c r="AD267" s="4">
        <f t="shared" si="240"/>
        <v>994.22100000000012</v>
      </c>
      <c r="AE267" s="4">
        <f t="shared" si="240"/>
        <v>1065.981</v>
      </c>
      <c r="AF267" s="4">
        <f t="shared" si="240"/>
        <v>1139.1210000000001</v>
      </c>
      <c r="AG267" s="4">
        <f t="shared" si="240"/>
        <v>1212.2610000000002</v>
      </c>
      <c r="AH267" s="4">
        <f t="shared" si="240"/>
        <v>1285.4010000000001</v>
      </c>
      <c r="AI267" s="4">
        <f t="shared" si="240"/>
        <v>1359.921</v>
      </c>
      <c r="AJ267" s="4">
        <f t="shared" si="240"/>
        <v>1434.441</v>
      </c>
      <c r="AK267" s="4">
        <f t="shared" si="240"/>
        <v>1508.961</v>
      </c>
      <c r="AL267" s="4">
        <f t="shared" si="240"/>
        <v>762.98475000000008</v>
      </c>
      <c r="AM267" s="4">
        <f t="shared" si="240"/>
        <v>831.81225000000006</v>
      </c>
      <c r="AN267" s="4">
        <f t="shared" si="240"/>
        <v>900.63975000000005</v>
      </c>
      <c r="AO267" s="4">
        <f t="shared" si="240"/>
        <v>973.08975000000009</v>
      </c>
      <c r="AP267" s="4">
        <f t="shared" si="240"/>
        <v>1045.5397500000001</v>
      </c>
      <c r="AQ267" s="4">
        <f t="shared" si="240"/>
        <v>1117.9897500000002</v>
      </c>
      <c r="AR267" s="4">
        <f t="shared" si="240"/>
        <v>1191.6472500000002</v>
      </c>
      <c r="AS267" s="4">
        <f t="shared" si="240"/>
        <v>1265.30475</v>
      </c>
      <c r="AT267" s="4">
        <f t="shared" si="240"/>
        <v>1338.96225</v>
      </c>
      <c r="AU267" s="4">
        <f t="shared" si="240"/>
        <v>1413.82725</v>
      </c>
      <c r="AV267" s="4">
        <f t="shared" si="240"/>
        <v>1488.6922500000001</v>
      </c>
      <c r="AW267" s="4">
        <f t="shared" si="240"/>
        <v>1563.5572500000001</v>
      </c>
      <c r="AX267" s="4">
        <f t="shared" si="240"/>
        <v>803.86197916666674</v>
      </c>
      <c r="AY267" s="4">
        <f t="shared" si="240"/>
        <v>873.62864583333339</v>
      </c>
      <c r="AZ267" s="4">
        <f t="shared" si="240"/>
        <v>943.39531250000016</v>
      </c>
      <c r="BA267" s="4">
        <f t="shared" si="240"/>
        <v>1016.3819791666667</v>
      </c>
      <c r="BB267" s="4">
        <f t="shared" si="240"/>
        <v>1089.3686458333336</v>
      </c>
      <c r="BC267" s="4">
        <f t="shared" si="240"/>
        <v>1162.3553125000001</v>
      </c>
      <c r="BD267" s="4">
        <f t="shared" si="240"/>
        <v>1236.4153125</v>
      </c>
      <c r="BE267" s="4">
        <f t="shared" si="240"/>
        <v>1310.4753125000002</v>
      </c>
      <c r="BF267" s="4">
        <f t="shared" si="240"/>
        <v>1384.5353124999999</v>
      </c>
      <c r="BG267" s="4">
        <f t="shared" si="240"/>
        <v>1459.6686458333334</v>
      </c>
      <c r="BH267" s="4">
        <f t="shared" si="240"/>
        <v>1534.8019791666668</v>
      </c>
      <c r="BI267" s="4">
        <f t="shared" si="240"/>
        <v>1609.9353125000002</v>
      </c>
    </row>
    <row r="268" spans="1:61" ht="15.75" customHeight="1" x14ac:dyDescent="0.2">
      <c r="A268" s="3" t="s">
        <v>162</v>
      </c>
      <c r="B268" s="4">
        <f t="shared" si="241"/>
        <v>0</v>
      </c>
      <c r="C268" s="4">
        <f t="shared" si="240"/>
        <v>0</v>
      </c>
      <c r="D268" s="4">
        <f t="shared" si="240"/>
        <v>0</v>
      </c>
      <c r="E268" s="4">
        <f t="shared" si="240"/>
        <v>0</v>
      </c>
      <c r="F268" s="4">
        <f t="shared" si="240"/>
        <v>0</v>
      </c>
      <c r="G268" s="4">
        <f t="shared" si="240"/>
        <v>0</v>
      </c>
      <c r="H268" s="4">
        <f t="shared" si="240"/>
        <v>698.09600000000012</v>
      </c>
      <c r="I268" s="4">
        <f t="shared" si="240"/>
        <v>733.51599999999996</v>
      </c>
      <c r="J268" s="4">
        <f t="shared" si="240"/>
        <v>768.93600000000004</v>
      </c>
      <c r="K268" s="4">
        <f t="shared" si="240"/>
        <v>817.2360000000001</v>
      </c>
      <c r="L268" s="4">
        <f t="shared" si="240"/>
        <v>865.53600000000006</v>
      </c>
      <c r="M268" s="4">
        <f t="shared" si="240"/>
        <v>913.83600000000013</v>
      </c>
      <c r="N268" s="4">
        <f t="shared" si="240"/>
        <v>658.53600000000006</v>
      </c>
      <c r="O268" s="4">
        <f t="shared" si="240"/>
        <v>697.17600000000004</v>
      </c>
      <c r="P268" s="4">
        <f t="shared" si="240"/>
        <v>735.81600000000003</v>
      </c>
      <c r="Q268" s="4">
        <f t="shared" si="240"/>
        <v>788.94600000000003</v>
      </c>
      <c r="R268" s="4">
        <f t="shared" si="240"/>
        <v>842.07600000000002</v>
      </c>
      <c r="S268" s="4">
        <f t="shared" si="240"/>
        <v>895.20600000000013</v>
      </c>
      <c r="T268" s="4">
        <f t="shared" si="240"/>
        <v>956.38600000000019</v>
      </c>
      <c r="U268" s="4">
        <f t="shared" si="240"/>
        <v>1017.566</v>
      </c>
      <c r="V268" s="4">
        <f t="shared" si="240"/>
        <v>1078.7460000000001</v>
      </c>
      <c r="W268" s="4">
        <f t="shared" si="240"/>
        <v>1146.366</v>
      </c>
      <c r="X268" s="4">
        <f t="shared" si="240"/>
        <v>1213.9860000000001</v>
      </c>
      <c r="Y268" s="4">
        <f t="shared" si="240"/>
        <v>1281.606</v>
      </c>
      <c r="Z268" s="4">
        <f t="shared" si="240"/>
        <v>720.98100000000011</v>
      </c>
      <c r="AA268" s="4">
        <f t="shared" si="240"/>
        <v>785.84100000000012</v>
      </c>
      <c r="AB268" s="4">
        <f t="shared" si="240"/>
        <v>850.70100000000002</v>
      </c>
      <c r="AC268" s="4">
        <f t="shared" si="240"/>
        <v>922.46100000000013</v>
      </c>
      <c r="AD268" s="4">
        <f t="shared" si="240"/>
        <v>994.22100000000012</v>
      </c>
      <c r="AE268" s="4">
        <f t="shared" si="240"/>
        <v>1065.981</v>
      </c>
      <c r="AF268" s="4">
        <f t="shared" si="240"/>
        <v>1139.1210000000001</v>
      </c>
      <c r="AG268" s="4">
        <f t="shared" si="240"/>
        <v>1212.2610000000002</v>
      </c>
      <c r="AH268" s="4">
        <f t="shared" si="240"/>
        <v>1285.4010000000001</v>
      </c>
      <c r="AI268" s="4">
        <f t="shared" si="240"/>
        <v>1359.921</v>
      </c>
      <c r="AJ268" s="4">
        <f t="shared" si="240"/>
        <v>1434.441</v>
      </c>
      <c r="AK268" s="4">
        <f t="shared" si="240"/>
        <v>1508.961</v>
      </c>
      <c r="AL268" s="4">
        <f t="shared" si="240"/>
        <v>762.98475000000008</v>
      </c>
      <c r="AM268" s="4">
        <f t="shared" si="240"/>
        <v>831.81225000000006</v>
      </c>
      <c r="AN268" s="4">
        <f t="shared" si="240"/>
        <v>900.63975000000005</v>
      </c>
      <c r="AO268" s="4">
        <f t="shared" si="240"/>
        <v>973.08975000000009</v>
      </c>
      <c r="AP268" s="4">
        <f t="shared" si="240"/>
        <v>1045.5397500000001</v>
      </c>
      <c r="AQ268" s="4">
        <f t="shared" si="240"/>
        <v>1117.9897500000002</v>
      </c>
      <c r="AR268" s="4">
        <f t="shared" si="240"/>
        <v>1191.6472500000002</v>
      </c>
      <c r="AS268" s="4">
        <f t="shared" si="240"/>
        <v>1265.30475</v>
      </c>
      <c r="AT268" s="4">
        <f t="shared" si="240"/>
        <v>1338.96225</v>
      </c>
      <c r="AU268" s="4">
        <f t="shared" si="240"/>
        <v>1413.82725</v>
      </c>
      <c r="AV268" s="4">
        <f t="shared" si="240"/>
        <v>1488.6922500000001</v>
      </c>
      <c r="AW268" s="4">
        <f t="shared" si="240"/>
        <v>1563.5572500000001</v>
      </c>
      <c r="AX268" s="4">
        <f t="shared" si="240"/>
        <v>803.86197916666674</v>
      </c>
      <c r="AY268" s="4">
        <f t="shared" si="240"/>
        <v>873.62864583333339</v>
      </c>
      <c r="AZ268" s="4">
        <f t="shared" si="240"/>
        <v>943.39531250000016</v>
      </c>
      <c r="BA268" s="4">
        <f t="shared" si="240"/>
        <v>1016.3819791666667</v>
      </c>
      <c r="BB268" s="4">
        <f t="shared" si="240"/>
        <v>1089.3686458333336</v>
      </c>
      <c r="BC268" s="4">
        <f t="shared" si="240"/>
        <v>1162.3553125000001</v>
      </c>
      <c r="BD268" s="4">
        <f t="shared" si="240"/>
        <v>1236.4153125</v>
      </c>
      <c r="BE268" s="4">
        <f t="shared" si="240"/>
        <v>1310.4753125000002</v>
      </c>
      <c r="BF268" s="4">
        <f t="shared" si="240"/>
        <v>1384.5353124999999</v>
      </c>
      <c r="BG268" s="4">
        <f t="shared" si="240"/>
        <v>1459.6686458333334</v>
      </c>
      <c r="BH268" s="4">
        <f t="shared" si="240"/>
        <v>1534.8019791666668</v>
      </c>
      <c r="BI268" s="4">
        <f t="shared" si="240"/>
        <v>1609.9353125000002</v>
      </c>
    </row>
    <row r="269" spans="1:61" ht="15.75" customHeight="1" x14ac:dyDescent="0.2">
      <c r="A269" s="3" t="s">
        <v>162</v>
      </c>
      <c r="B269" s="4">
        <f t="shared" si="241"/>
        <v>0</v>
      </c>
      <c r="C269" s="4">
        <f t="shared" si="240"/>
        <v>0</v>
      </c>
      <c r="D269" s="4">
        <f t="shared" si="240"/>
        <v>0</v>
      </c>
      <c r="E269" s="4">
        <f t="shared" si="240"/>
        <v>0</v>
      </c>
      <c r="F269" s="4">
        <f t="shared" si="240"/>
        <v>0</v>
      </c>
      <c r="G269" s="4">
        <f t="shared" si="240"/>
        <v>0</v>
      </c>
      <c r="H269" s="4">
        <f t="shared" si="240"/>
        <v>0</v>
      </c>
      <c r="I269" s="4">
        <f t="shared" si="240"/>
        <v>0</v>
      </c>
      <c r="J269" s="4">
        <f t="shared" si="240"/>
        <v>0</v>
      </c>
      <c r="K269" s="4">
        <f t="shared" si="240"/>
        <v>0</v>
      </c>
      <c r="L269" s="4">
        <f t="shared" si="240"/>
        <v>0</v>
      </c>
      <c r="M269" s="4">
        <f t="shared" si="240"/>
        <v>0</v>
      </c>
      <c r="N269" s="4">
        <f t="shared" si="240"/>
        <v>624.03600000000006</v>
      </c>
      <c r="O269" s="4">
        <f t="shared" si="240"/>
        <v>662.67600000000004</v>
      </c>
      <c r="P269" s="4">
        <f t="shared" si="240"/>
        <v>701.31600000000003</v>
      </c>
      <c r="Q269" s="4">
        <f t="shared" si="240"/>
        <v>754.44600000000003</v>
      </c>
      <c r="R269" s="4">
        <f t="shared" si="240"/>
        <v>807.57600000000002</v>
      </c>
      <c r="S269" s="4">
        <f t="shared" si="240"/>
        <v>860.70600000000002</v>
      </c>
      <c r="T269" s="4">
        <f t="shared" si="240"/>
        <v>921.88600000000019</v>
      </c>
      <c r="U269" s="4">
        <f t="shared" si="240"/>
        <v>983.06600000000003</v>
      </c>
      <c r="V269" s="4">
        <f t="shared" si="240"/>
        <v>1044.2460000000001</v>
      </c>
      <c r="W269" s="4">
        <f t="shared" si="240"/>
        <v>1111.866</v>
      </c>
      <c r="X269" s="4">
        <f t="shared" si="240"/>
        <v>1179.4860000000001</v>
      </c>
      <c r="Y269" s="4">
        <f t="shared" si="240"/>
        <v>1247.106</v>
      </c>
      <c r="Z269" s="4">
        <f t="shared" si="240"/>
        <v>684.75600000000009</v>
      </c>
      <c r="AA269" s="4">
        <f t="shared" si="240"/>
        <v>749.6160000000001</v>
      </c>
      <c r="AB269" s="4">
        <f t="shared" si="240"/>
        <v>814.47600000000011</v>
      </c>
      <c r="AC269" s="4">
        <f t="shared" si="240"/>
        <v>886.2360000000001</v>
      </c>
      <c r="AD269" s="4">
        <f t="shared" si="240"/>
        <v>957.99600000000009</v>
      </c>
      <c r="AE269" s="4">
        <f t="shared" si="240"/>
        <v>1029.7560000000001</v>
      </c>
      <c r="AF269" s="4">
        <f t="shared" si="240"/>
        <v>1102.8960000000002</v>
      </c>
      <c r="AG269" s="4">
        <f t="shared" si="240"/>
        <v>1176.0360000000001</v>
      </c>
      <c r="AH269" s="4">
        <f t="shared" si="240"/>
        <v>1249.1760000000002</v>
      </c>
      <c r="AI269" s="4">
        <f t="shared" si="240"/>
        <v>1323.6960000000001</v>
      </c>
      <c r="AJ269" s="4">
        <f t="shared" si="240"/>
        <v>1398.2160000000001</v>
      </c>
      <c r="AK269" s="4">
        <f t="shared" si="240"/>
        <v>1472.7360000000001</v>
      </c>
      <c r="AL269" s="4">
        <f t="shared" si="240"/>
        <v>724.94850000000008</v>
      </c>
      <c r="AM269" s="4">
        <f t="shared" si="240"/>
        <v>793.77600000000007</v>
      </c>
      <c r="AN269" s="4">
        <f t="shared" si="240"/>
        <v>862.60350000000005</v>
      </c>
      <c r="AO269" s="4">
        <f t="shared" si="240"/>
        <v>935.0535000000001</v>
      </c>
      <c r="AP269" s="4">
        <f t="shared" si="240"/>
        <v>1007.5035</v>
      </c>
      <c r="AQ269" s="4">
        <f t="shared" si="240"/>
        <v>1079.9535000000001</v>
      </c>
      <c r="AR269" s="4">
        <f t="shared" si="240"/>
        <v>1153.6110000000001</v>
      </c>
      <c r="AS269" s="4">
        <f t="shared" si="240"/>
        <v>1227.2685000000001</v>
      </c>
      <c r="AT269" s="4">
        <f t="shared" si="240"/>
        <v>1300.9260000000002</v>
      </c>
      <c r="AU269" s="4">
        <f t="shared" si="240"/>
        <v>1375.7910000000002</v>
      </c>
      <c r="AV269" s="4">
        <f t="shared" si="240"/>
        <v>1450.6560000000002</v>
      </c>
      <c r="AW269" s="4">
        <f t="shared" si="240"/>
        <v>1525.5210000000002</v>
      </c>
      <c r="AX269" s="4">
        <f t="shared" si="240"/>
        <v>763.92391666666674</v>
      </c>
      <c r="AY269" s="4">
        <f t="shared" si="240"/>
        <v>833.69058333333339</v>
      </c>
      <c r="AZ269" s="4">
        <f t="shared" si="240"/>
        <v>903.45725000000016</v>
      </c>
      <c r="BA269" s="4">
        <f t="shared" si="240"/>
        <v>976.44391666666672</v>
      </c>
      <c r="BB269" s="4">
        <f t="shared" si="240"/>
        <v>1049.4305833333335</v>
      </c>
      <c r="BC269" s="4">
        <f t="shared" si="240"/>
        <v>1122.4172500000002</v>
      </c>
      <c r="BD269" s="4">
        <f t="shared" si="240"/>
        <v>1196.4772500000001</v>
      </c>
      <c r="BE269" s="4">
        <f t="shared" si="240"/>
        <v>1270.5372500000003</v>
      </c>
      <c r="BF269" s="4">
        <f t="shared" si="240"/>
        <v>1344.59725</v>
      </c>
      <c r="BG269" s="4">
        <f t="shared" si="240"/>
        <v>1419.7305833333335</v>
      </c>
      <c r="BH269" s="4">
        <f t="shared" si="240"/>
        <v>1494.8639166666669</v>
      </c>
      <c r="BI269" s="4">
        <f t="shared" si="240"/>
        <v>1569.9972500000003</v>
      </c>
    </row>
    <row r="270" spans="1:61" ht="15.75" customHeight="1" x14ac:dyDescent="0.2">
      <c r="A270" s="3" t="s">
        <v>162</v>
      </c>
      <c r="B270" s="4">
        <f t="shared" si="241"/>
        <v>0</v>
      </c>
      <c r="C270" s="4">
        <f t="shared" si="240"/>
        <v>0</v>
      </c>
      <c r="D270" s="4">
        <f t="shared" si="240"/>
        <v>0</v>
      </c>
      <c r="E270" s="4">
        <f t="shared" si="240"/>
        <v>0</v>
      </c>
      <c r="F270" s="4">
        <f t="shared" si="240"/>
        <v>0</v>
      </c>
      <c r="G270" s="4">
        <f t="shared" si="240"/>
        <v>0</v>
      </c>
      <c r="H270" s="4">
        <f t="shared" si="240"/>
        <v>0</v>
      </c>
      <c r="I270" s="4">
        <f t="shared" si="240"/>
        <v>0</v>
      </c>
      <c r="J270" s="4">
        <f t="shared" si="240"/>
        <v>0</v>
      </c>
      <c r="K270" s="4">
        <f t="shared" si="240"/>
        <v>0</v>
      </c>
      <c r="L270" s="4">
        <f t="shared" si="240"/>
        <v>0</v>
      </c>
      <c r="M270" s="4">
        <f t="shared" si="240"/>
        <v>0</v>
      </c>
      <c r="N270" s="4">
        <f t="shared" si="240"/>
        <v>624.03600000000006</v>
      </c>
      <c r="O270" s="4">
        <f t="shared" si="240"/>
        <v>662.67600000000004</v>
      </c>
      <c r="P270" s="4">
        <f t="shared" si="240"/>
        <v>701.31600000000003</v>
      </c>
      <c r="Q270" s="4">
        <f t="shared" si="240"/>
        <v>754.44600000000003</v>
      </c>
      <c r="R270" s="4">
        <f t="shared" si="240"/>
        <v>807.57600000000002</v>
      </c>
      <c r="S270" s="4">
        <f t="shared" si="240"/>
        <v>860.70600000000002</v>
      </c>
      <c r="T270" s="4">
        <f t="shared" si="240"/>
        <v>921.88600000000019</v>
      </c>
      <c r="U270" s="4">
        <f t="shared" si="240"/>
        <v>983.06600000000003</v>
      </c>
      <c r="V270" s="4">
        <f t="shared" si="240"/>
        <v>1044.2460000000001</v>
      </c>
      <c r="W270" s="4">
        <f t="shared" si="240"/>
        <v>1111.866</v>
      </c>
      <c r="X270" s="4">
        <f t="shared" si="240"/>
        <v>1179.4860000000001</v>
      </c>
      <c r="Y270" s="4">
        <f t="shared" si="240"/>
        <v>1247.106</v>
      </c>
      <c r="Z270" s="4">
        <f t="shared" si="240"/>
        <v>684.75600000000009</v>
      </c>
      <c r="AA270" s="4">
        <f t="shared" si="240"/>
        <v>749.6160000000001</v>
      </c>
      <c r="AB270" s="4">
        <f t="shared" si="240"/>
        <v>814.47600000000011</v>
      </c>
      <c r="AC270" s="4">
        <f t="shared" si="240"/>
        <v>886.2360000000001</v>
      </c>
      <c r="AD270" s="4">
        <f t="shared" si="240"/>
        <v>957.99600000000009</v>
      </c>
      <c r="AE270" s="4">
        <f t="shared" si="240"/>
        <v>1029.7560000000001</v>
      </c>
      <c r="AF270" s="4">
        <f t="shared" si="240"/>
        <v>1102.8960000000002</v>
      </c>
      <c r="AG270" s="4">
        <f t="shared" si="240"/>
        <v>1176.0360000000001</v>
      </c>
      <c r="AH270" s="4">
        <f t="shared" si="240"/>
        <v>1249.1760000000002</v>
      </c>
      <c r="AI270" s="4">
        <f t="shared" si="240"/>
        <v>1323.6960000000001</v>
      </c>
      <c r="AJ270" s="4">
        <f t="shared" ref="C270:BI274" si="242">IF(AJ209&gt;$C$252,(AJ209-$C$252)*$D$252,0)</f>
        <v>1398.2160000000001</v>
      </c>
      <c r="AK270" s="4">
        <f t="shared" si="242"/>
        <v>1472.7360000000001</v>
      </c>
      <c r="AL270" s="4">
        <f t="shared" si="242"/>
        <v>724.94850000000008</v>
      </c>
      <c r="AM270" s="4">
        <f t="shared" si="242"/>
        <v>793.77600000000007</v>
      </c>
      <c r="AN270" s="4">
        <f t="shared" si="242"/>
        <v>862.60350000000005</v>
      </c>
      <c r="AO270" s="4">
        <f t="shared" si="242"/>
        <v>935.0535000000001</v>
      </c>
      <c r="AP270" s="4">
        <f t="shared" si="242"/>
        <v>1007.5035</v>
      </c>
      <c r="AQ270" s="4">
        <f t="shared" si="242"/>
        <v>1079.9535000000001</v>
      </c>
      <c r="AR270" s="4">
        <f t="shared" si="242"/>
        <v>1153.6110000000001</v>
      </c>
      <c r="AS270" s="4">
        <f t="shared" si="242"/>
        <v>1227.2685000000001</v>
      </c>
      <c r="AT270" s="4">
        <f t="shared" si="242"/>
        <v>1300.9260000000002</v>
      </c>
      <c r="AU270" s="4">
        <f t="shared" si="242"/>
        <v>1375.7910000000002</v>
      </c>
      <c r="AV270" s="4">
        <f t="shared" si="242"/>
        <v>1450.6560000000002</v>
      </c>
      <c r="AW270" s="4">
        <f t="shared" si="242"/>
        <v>1525.5210000000002</v>
      </c>
      <c r="AX270" s="4">
        <f t="shared" si="242"/>
        <v>763.92391666666674</v>
      </c>
      <c r="AY270" s="4">
        <f t="shared" si="242"/>
        <v>833.69058333333339</v>
      </c>
      <c r="AZ270" s="4">
        <f t="shared" si="242"/>
        <v>903.45725000000016</v>
      </c>
      <c r="BA270" s="4">
        <f t="shared" si="242"/>
        <v>976.44391666666672</v>
      </c>
      <c r="BB270" s="4">
        <f t="shared" si="242"/>
        <v>1049.4305833333335</v>
      </c>
      <c r="BC270" s="4">
        <f t="shared" si="242"/>
        <v>1122.4172500000002</v>
      </c>
      <c r="BD270" s="4">
        <f t="shared" si="242"/>
        <v>1196.4772500000001</v>
      </c>
      <c r="BE270" s="4">
        <f t="shared" si="242"/>
        <v>1270.5372500000003</v>
      </c>
      <c r="BF270" s="4">
        <f t="shared" si="242"/>
        <v>1344.59725</v>
      </c>
      <c r="BG270" s="4">
        <f t="shared" si="242"/>
        <v>1419.7305833333335</v>
      </c>
      <c r="BH270" s="4">
        <f t="shared" si="242"/>
        <v>1494.8639166666669</v>
      </c>
      <c r="BI270" s="4">
        <f t="shared" si="242"/>
        <v>1569.9972500000003</v>
      </c>
    </row>
    <row r="271" spans="1:61" ht="15.75" customHeight="1" x14ac:dyDescent="0.2">
      <c r="A271" s="3" t="s">
        <v>162</v>
      </c>
      <c r="B271" s="4">
        <f t="shared" si="241"/>
        <v>0</v>
      </c>
      <c r="C271" s="4">
        <f t="shared" si="242"/>
        <v>0</v>
      </c>
      <c r="D271" s="4">
        <f t="shared" si="242"/>
        <v>0</v>
      </c>
      <c r="E271" s="4">
        <f t="shared" si="242"/>
        <v>0</v>
      </c>
      <c r="F271" s="4">
        <f t="shared" si="242"/>
        <v>0</v>
      </c>
      <c r="G271" s="4">
        <f t="shared" si="242"/>
        <v>0</v>
      </c>
      <c r="H271" s="4">
        <f t="shared" si="242"/>
        <v>0</v>
      </c>
      <c r="I271" s="4">
        <f t="shared" si="242"/>
        <v>0</v>
      </c>
      <c r="J271" s="4">
        <f t="shared" si="242"/>
        <v>0</v>
      </c>
      <c r="K271" s="4">
        <f t="shared" si="242"/>
        <v>0</v>
      </c>
      <c r="L271" s="4">
        <f t="shared" si="242"/>
        <v>0</v>
      </c>
      <c r="M271" s="4">
        <f t="shared" si="242"/>
        <v>0</v>
      </c>
      <c r="N271" s="4">
        <f t="shared" si="242"/>
        <v>624.03600000000006</v>
      </c>
      <c r="O271" s="4">
        <f t="shared" si="242"/>
        <v>662.67600000000004</v>
      </c>
      <c r="P271" s="4">
        <f t="shared" si="242"/>
        <v>701.31600000000003</v>
      </c>
      <c r="Q271" s="4">
        <f t="shared" si="242"/>
        <v>754.44600000000003</v>
      </c>
      <c r="R271" s="4">
        <f t="shared" si="242"/>
        <v>807.57600000000002</v>
      </c>
      <c r="S271" s="4">
        <f t="shared" si="242"/>
        <v>860.70600000000002</v>
      </c>
      <c r="T271" s="4">
        <f t="shared" si="242"/>
        <v>921.88600000000019</v>
      </c>
      <c r="U271" s="4">
        <f t="shared" si="242"/>
        <v>983.06600000000003</v>
      </c>
      <c r="V271" s="4">
        <f t="shared" si="242"/>
        <v>1044.2460000000001</v>
      </c>
      <c r="W271" s="4">
        <f t="shared" si="242"/>
        <v>1111.866</v>
      </c>
      <c r="X271" s="4">
        <f t="shared" si="242"/>
        <v>1179.4860000000001</v>
      </c>
      <c r="Y271" s="4">
        <f t="shared" si="242"/>
        <v>1247.106</v>
      </c>
      <c r="Z271" s="4">
        <f t="shared" si="242"/>
        <v>684.75600000000009</v>
      </c>
      <c r="AA271" s="4">
        <f t="shared" si="242"/>
        <v>749.6160000000001</v>
      </c>
      <c r="AB271" s="4">
        <f t="shared" si="242"/>
        <v>814.47600000000011</v>
      </c>
      <c r="AC271" s="4">
        <f t="shared" si="242"/>
        <v>886.2360000000001</v>
      </c>
      <c r="AD271" s="4">
        <f t="shared" si="242"/>
        <v>957.99600000000009</v>
      </c>
      <c r="AE271" s="4">
        <f t="shared" si="242"/>
        <v>1029.7560000000001</v>
      </c>
      <c r="AF271" s="4">
        <f t="shared" si="242"/>
        <v>1102.8960000000002</v>
      </c>
      <c r="AG271" s="4">
        <f t="shared" si="242"/>
        <v>1176.0360000000001</v>
      </c>
      <c r="AH271" s="4">
        <f t="shared" si="242"/>
        <v>1249.1760000000002</v>
      </c>
      <c r="AI271" s="4">
        <f t="shared" si="242"/>
        <v>1323.6960000000001</v>
      </c>
      <c r="AJ271" s="4">
        <f t="shared" si="242"/>
        <v>1398.2160000000001</v>
      </c>
      <c r="AK271" s="4">
        <f t="shared" si="242"/>
        <v>1472.7360000000001</v>
      </c>
      <c r="AL271" s="4">
        <f t="shared" si="242"/>
        <v>724.94850000000008</v>
      </c>
      <c r="AM271" s="4">
        <f t="shared" si="242"/>
        <v>793.77600000000007</v>
      </c>
      <c r="AN271" s="4">
        <f t="shared" si="242"/>
        <v>862.60350000000005</v>
      </c>
      <c r="AO271" s="4">
        <f t="shared" si="242"/>
        <v>935.0535000000001</v>
      </c>
      <c r="AP271" s="4">
        <f t="shared" si="242"/>
        <v>1007.5035</v>
      </c>
      <c r="AQ271" s="4">
        <f t="shared" si="242"/>
        <v>1079.9535000000001</v>
      </c>
      <c r="AR271" s="4">
        <f t="shared" si="242"/>
        <v>1153.6110000000001</v>
      </c>
      <c r="AS271" s="4">
        <f t="shared" si="242"/>
        <v>1227.2685000000001</v>
      </c>
      <c r="AT271" s="4">
        <f t="shared" si="242"/>
        <v>1300.9260000000002</v>
      </c>
      <c r="AU271" s="4">
        <f t="shared" si="242"/>
        <v>1375.7910000000002</v>
      </c>
      <c r="AV271" s="4">
        <f t="shared" si="242"/>
        <v>1450.6560000000002</v>
      </c>
      <c r="AW271" s="4">
        <f t="shared" si="242"/>
        <v>1525.5210000000002</v>
      </c>
      <c r="AX271" s="4">
        <f t="shared" si="242"/>
        <v>763.92391666666674</v>
      </c>
      <c r="AY271" s="4">
        <f t="shared" si="242"/>
        <v>833.69058333333339</v>
      </c>
      <c r="AZ271" s="4">
        <f t="shared" si="242"/>
        <v>903.45725000000016</v>
      </c>
      <c r="BA271" s="4">
        <f t="shared" si="242"/>
        <v>976.44391666666672</v>
      </c>
      <c r="BB271" s="4">
        <f t="shared" si="242"/>
        <v>1049.4305833333335</v>
      </c>
      <c r="BC271" s="4">
        <f t="shared" si="242"/>
        <v>1122.4172500000002</v>
      </c>
      <c r="BD271" s="4">
        <f t="shared" si="242"/>
        <v>1196.4772500000001</v>
      </c>
      <c r="BE271" s="4">
        <f t="shared" si="242"/>
        <v>1270.5372500000003</v>
      </c>
      <c r="BF271" s="4">
        <f t="shared" si="242"/>
        <v>1344.59725</v>
      </c>
      <c r="BG271" s="4">
        <f t="shared" si="242"/>
        <v>1419.7305833333335</v>
      </c>
      <c r="BH271" s="4">
        <f t="shared" si="242"/>
        <v>1494.8639166666669</v>
      </c>
      <c r="BI271" s="4">
        <f t="shared" si="242"/>
        <v>1569.9972500000003</v>
      </c>
    </row>
    <row r="272" spans="1:61" ht="15.75" customHeight="1" x14ac:dyDescent="0.2">
      <c r="A272" s="3" t="s">
        <v>162</v>
      </c>
      <c r="B272" s="4">
        <f t="shared" si="241"/>
        <v>0</v>
      </c>
      <c r="C272" s="4">
        <f t="shared" si="242"/>
        <v>0</v>
      </c>
      <c r="D272" s="4">
        <f t="shared" si="242"/>
        <v>0</v>
      </c>
      <c r="E272" s="4">
        <f t="shared" si="242"/>
        <v>0</v>
      </c>
      <c r="F272" s="4">
        <f t="shared" si="242"/>
        <v>0</v>
      </c>
      <c r="G272" s="4">
        <f t="shared" si="242"/>
        <v>0</v>
      </c>
      <c r="H272" s="4">
        <f t="shared" si="242"/>
        <v>0</v>
      </c>
      <c r="I272" s="4">
        <f t="shared" si="242"/>
        <v>0</v>
      </c>
      <c r="J272" s="4">
        <f t="shared" si="242"/>
        <v>0</v>
      </c>
      <c r="K272" s="4">
        <f t="shared" si="242"/>
        <v>0</v>
      </c>
      <c r="L272" s="4">
        <f t="shared" si="242"/>
        <v>0</v>
      </c>
      <c r="M272" s="4">
        <f t="shared" si="242"/>
        <v>0</v>
      </c>
      <c r="N272" s="4">
        <f t="shared" si="242"/>
        <v>0</v>
      </c>
      <c r="O272" s="4">
        <f t="shared" si="242"/>
        <v>0</v>
      </c>
      <c r="P272" s="4">
        <f t="shared" si="242"/>
        <v>0</v>
      </c>
      <c r="Q272" s="4">
        <f t="shared" si="242"/>
        <v>0</v>
      </c>
      <c r="R272" s="4">
        <f t="shared" si="242"/>
        <v>0</v>
      </c>
      <c r="S272" s="4">
        <f t="shared" si="242"/>
        <v>0</v>
      </c>
      <c r="T272" s="4">
        <f t="shared" si="242"/>
        <v>0</v>
      </c>
      <c r="U272" s="4">
        <f t="shared" si="242"/>
        <v>0</v>
      </c>
      <c r="V272" s="4">
        <f t="shared" si="242"/>
        <v>0</v>
      </c>
      <c r="W272" s="4">
        <f t="shared" si="242"/>
        <v>0</v>
      </c>
      <c r="X272" s="4">
        <f t="shared" si="242"/>
        <v>0</v>
      </c>
      <c r="Y272" s="4">
        <f t="shared" si="242"/>
        <v>0</v>
      </c>
      <c r="Z272" s="4">
        <f t="shared" si="242"/>
        <v>650.25600000000009</v>
      </c>
      <c r="AA272" s="4">
        <f t="shared" si="242"/>
        <v>715.1160000000001</v>
      </c>
      <c r="AB272" s="4">
        <f t="shared" si="242"/>
        <v>779.97600000000011</v>
      </c>
      <c r="AC272" s="4">
        <f t="shared" si="242"/>
        <v>851.7360000000001</v>
      </c>
      <c r="AD272" s="4">
        <f t="shared" si="242"/>
        <v>923.49600000000009</v>
      </c>
      <c r="AE272" s="4">
        <f t="shared" si="242"/>
        <v>995.25600000000009</v>
      </c>
      <c r="AF272" s="4">
        <f t="shared" si="242"/>
        <v>1068.3960000000002</v>
      </c>
      <c r="AG272" s="4">
        <f t="shared" si="242"/>
        <v>1141.5360000000001</v>
      </c>
      <c r="AH272" s="4">
        <f t="shared" si="242"/>
        <v>1214.6760000000002</v>
      </c>
      <c r="AI272" s="4">
        <f t="shared" si="242"/>
        <v>1289.1960000000001</v>
      </c>
      <c r="AJ272" s="4">
        <f t="shared" si="242"/>
        <v>1363.7160000000001</v>
      </c>
      <c r="AK272" s="4">
        <f t="shared" si="242"/>
        <v>1438.2360000000001</v>
      </c>
      <c r="AL272" s="4">
        <f t="shared" si="242"/>
        <v>688.72350000000006</v>
      </c>
      <c r="AM272" s="4">
        <f t="shared" si="242"/>
        <v>757.55100000000004</v>
      </c>
      <c r="AN272" s="4">
        <f t="shared" si="242"/>
        <v>826.37850000000003</v>
      </c>
      <c r="AO272" s="4">
        <f t="shared" si="242"/>
        <v>898.82850000000008</v>
      </c>
      <c r="AP272" s="4">
        <f t="shared" si="242"/>
        <v>971.27850000000012</v>
      </c>
      <c r="AQ272" s="4">
        <f t="shared" si="242"/>
        <v>1043.7285000000002</v>
      </c>
      <c r="AR272" s="4">
        <f t="shared" si="242"/>
        <v>1117.3860000000002</v>
      </c>
      <c r="AS272" s="4">
        <f t="shared" si="242"/>
        <v>1191.0435</v>
      </c>
      <c r="AT272" s="4">
        <f t="shared" si="242"/>
        <v>1264.701</v>
      </c>
      <c r="AU272" s="4">
        <f t="shared" si="242"/>
        <v>1339.566</v>
      </c>
      <c r="AV272" s="4">
        <f t="shared" si="242"/>
        <v>1414.431</v>
      </c>
      <c r="AW272" s="4">
        <f t="shared" si="242"/>
        <v>1489.296</v>
      </c>
      <c r="AX272" s="4">
        <f t="shared" si="242"/>
        <v>725.88766666666675</v>
      </c>
      <c r="AY272" s="4">
        <f t="shared" si="242"/>
        <v>795.6543333333334</v>
      </c>
      <c r="AZ272" s="4">
        <f t="shared" si="242"/>
        <v>865.42100000000016</v>
      </c>
      <c r="BA272" s="4">
        <f t="shared" si="242"/>
        <v>938.40766666666673</v>
      </c>
      <c r="BB272" s="4">
        <f t="shared" si="242"/>
        <v>1011.3943333333334</v>
      </c>
      <c r="BC272" s="4">
        <f t="shared" si="242"/>
        <v>1084.3810000000001</v>
      </c>
      <c r="BD272" s="4">
        <f t="shared" si="242"/>
        <v>1158.441</v>
      </c>
      <c r="BE272" s="4">
        <f t="shared" si="242"/>
        <v>1232.5010000000002</v>
      </c>
      <c r="BF272" s="4">
        <f t="shared" si="242"/>
        <v>1306.5609999999999</v>
      </c>
      <c r="BG272" s="4">
        <f t="shared" si="242"/>
        <v>1381.6943333333334</v>
      </c>
      <c r="BH272" s="4">
        <f t="shared" si="242"/>
        <v>1456.8276666666668</v>
      </c>
      <c r="BI272" s="4">
        <f t="shared" si="242"/>
        <v>1531.9610000000002</v>
      </c>
    </row>
    <row r="273" spans="1:61" ht="15.75" customHeight="1" x14ac:dyDescent="0.2">
      <c r="A273" s="3" t="s">
        <v>162</v>
      </c>
      <c r="B273" s="4">
        <f t="shared" si="241"/>
        <v>0</v>
      </c>
      <c r="C273" s="4">
        <f t="shared" si="242"/>
        <v>0</v>
      </c>
      <c r="D273" s="4">
        <f t="shared" si="242"/>
        <v>0</v>
      </c>
      <c r="E273" s="4">
        <f t="shared" si="242"/>
        <v>0</v>
      </c>
      <c r="F273" s="4">
        <f t="shared" si="242"/>
        <v>0</v>
      </c>
      <c r="G273" s="4">
        <f t="shared" si="242"/>
        <v>0</v>
      </c>
      <c r="H273" s="4">
        <f t="shared" si="242"/>
        <v>0</v>
      </c>
      <c r="I273" s="4">
        <f t="shared" si="242"/>
        <v>0</v>
      </c>
      <c r="J273" s="4">
        <f t="shared" si="242"/>
        <v>0</v>
      </c>
      <c r="K273" s="4">
        <f t="shared" si="242"/>
        <v>0</v>
      </c>
      <c r="L273" s="4">
        <f t="shared" si="242"/>
        <v>0</v>
      </c>
      <c r="M273" s="4">
        <f t="shared" si="242"/>
        <v>0</v>
      </c>
      <c r="N273" s="4">
        <f t="shared" si="242"/>
        <v>0</v>
      </c>
      <c r="O273" s="4">
        <f t="shared" si="242"/>
        <v>0</v>
      </c>
      <c r="P273" s="4">
        <f t="shared" si="242"/>
        <v>0</v>
      </c>
      <c r="Q273" s="4">
        <f t="shared" si="242"/>
        <v>0</v>
      </c>
      <c r="R273" s="4">
        <f t="shared" si="242"/>
        <v>0</v>
      </c>
      <c r="S273" s="4">
        <f t="shared" si="242"/>
        <v>0</v>
      </c>
      <c r="T273" s="4">
        <f t="shared" si="242"/>
        <v>0</v>
      </c>
      <c r="U273" s="4">
        <f t="shared" si="242"/>
        <v>0</v>
      </c>
      <c r="V273" s="4">
        <f t="shared" si="242"/>
        <v>0</v>
      </c>
      <c r="W273" s="4">
        <f t="shared" si="242"/>
        <v>0</v>
      </c>
      <c r="X273" s="4">
        <f t="shared" si="242"/>
        <v>0</v>
      </c>
      <c r="Y273" s="4">
        <f t="shared" si="242"/>
        <v>0</v>
      </c>
      <c r="Z273" s="4">
        <f t="shared" si="242"/>
        <v>0</v>
      </c>
      <c r="AA273" s="4">
        <f t="shared" si="242"/>
        <v>0</v>
      </c>
      <c r="AB273" s="4">
        <f t="shared" si="242"/>
        <v>0</v>
      </c>
      <c r="AC273" s="4">
        <f t="shared" si="242"/>
        <v>0</v>
      </c>
      <c r="AD273" s="4">
        <f t="shared" si="242"/>
        <v>0</v>
      </c>
      <c r="AE273" s="4">
        <f t="shared" si="242"/>
        <v>0</v>
      </c>
      <c r="AF273" s="4">
        <f t="shared" si="242"/>
        <v>0</v>
      </c>
      <c r="AG273" s="4">
        <f t="shared" si="242"/>
        <v>0</v>
      </c>
      <c r="AH273" s="4">
        <f t="shared" si="242"/>
        <v>0</v>
      </c>
      <c r="AI273" s="4">
        <f t="shared" si="242"/>
        <v>0</v>
      </c>
      <c r="AJ273" s="4">
        <f t="shared" si="242"/>
        <v>0</v>
      </c>
      <c r="AK273" s="4">
        <f t="shared" si="242"/>
        <v>0</v>
      </c>
      <c r="AL273" s="4">
        <f t="shared" si="242"/>
        <v>654.22350000000006</v>
      </c>
      <c r="AM273" s="4">
        <f t="shared" si="242"/>
        <v>723.05100000000004</v>
      </c>
      <c r="AN273" s="4">
        <f t="shared" si="242"/>
        <v>791.87850000000003</v>
      </c>
      <c r="AO273" s="4">
        <f t="shared" si="242"/>
        <v>864.32850000000008</v>
      </c>
      <c r="AP273" s="4">
        <f t="shared" si="242"/>
        <v>936.77850000000012</v>
      </c>
      <c r="AQ273" s="4">
        <f t="shared" si="242"/>
        <v>1009.2285000000001</v>
      </c>
      <c r="AR273" s="4">
        <f t="shared" si="242"/>
        <v>1082.8860000000002</v>
      </c>
      <c r="AS273" s="4">
        <f t="shared" si="242"/>
        <v>1156.5435</v>
      </c>
      <c r="AT273" s="4">
        <f t="shared" si="242"/>
        <v>1230.201</v>
      </c>
      <c r="AU273" s="4">
        <f t="shared" si="242"/>
        <v>1305.066</v>
      </c>
      <c r="AV273" s="4">
        <f t="shared" si="242"/>
        <v>1379.931</v>
      </c>
      <c r="AW273" s="4">
        <f t="shared" si="242"/>
        <v>1454.796</v>
      </c>
      <c r="AX273" s="4">
        <f t="shared" si="242"/>
        <v>689.66266666666672</v>
      </c>
      <c r="AY273" s="4">
        <f t="shared" si="242"/>
        <v>759.42933333333337</v>
      </c>
      <c r="AZ273" s="4">
        <f t="shared" si="242"/>
        <v>829.19600000000014</v>
      </c>
      <c r="BA273" s="4">
        <f t="shared" si="242"/>
        <v>902.18266666666671</v>
      </c>
      <c r="BB273" s="4">
        <f t="shared" si="242"/>
        <v>975.16933333333338</v>
      </c>
      <c r="BC273" s="4">
        <f t="shared" si="242"/>
        <v>1048.1560000000002</v>
      </c>
      <c r="BD273" s="4">
        <f t="shared" si="242"/>
        <v>1122.2160000000001</v>
      </c>
      <c r="BE273" s="4">
        <f t="shared" si="242"/>
        <v>1196.2760000000003</v>
      </c>
      <c r="BF273" s="4">
        <f t="shared" si="242"/>
        <v>1270.336</v>
      </c>
      <c r="BG273" s="4">
        <f t="shared" si="242"/>
        <v>1345.4693333333335</v>
      </c>
      <c r="BH273" s="4">
        <f t="shared" si="242"/>
        <v>1420.6026666666669</v>
      </c>
      <c r="BI273" s="4">
        <f t="shared" si="242"/>
        <v>1495.7360000000003</v>
      </c>
    </row>
    <row r="274" spans="1:61" ht="15.75" customHeight="1" x14ac:dyDescent="0.2">
      <c r="A274" s="3" t="s">
        <v>162</v>
      </c>
      <c r="B274" s="4">
        <f t="shared" si="241"/>
        <v>0</v>
      </c>
      <c r="C274" s="4">
        <f t="shared" si="242"/>
        <v>0</v>
      </c>
      <c r="D274" s="4">
        <f t="shared" si="242"/>
        <v>0</v>
      </c>
      <c r="E274" s="4">
        <f t="shared" si="242"/>
        <v>0</v>
      </c>
      <c r="F274" s="4">
        <f t="shared" si="242"/>
        <v>0</v>
      </c>
      <c r="G274" s="4">
        <f t="shared" si="242"/>
        <v>0</v>
      </c>
      <c r="H274" s="4">
        <f t="shared" si="242"/>
        <v>0</v>
      </c>
      <c r="I274" s="4">
        <f t="shared" si="242"/>
        <v>0</v>
      </c>
      <c r="J274" s="4">
        <f t="shared" si="242"/>
        <v>0</v>
      </c>
      <c r="K274" s="4">
        <f t="shared" si="242"/>
        <v>0</v>
      </c>
      <c r="L274" s="4">
        <f t="shared" si="242"/>
        <v>0</v>
      </c>
      <c r="M274" s="4">
        <f t="shared" si="242"/>
        <v>0</v>
      </c>
      <c r="N274" s="4">
        <f t="shared" si="242"/>
        <v>0</v>
      </c>
      <c r="O274" s="4">
        <f t="shared" si="242"/>
        <v>0</v>
      </c>
      <c r="P274" s="4">
        <f t="shared" si="242"/>
        <v>0</v>
      </c>
      <c r="Q274" s="4">
        <f t="shared" si="242"/>
        <v>0</v>
      </c>
      <c r="R274" s="4">
        <f t="shared" si="242"/>
        <v>0</v>
      </c>
      <c r="S274" s="4">
        <f t="shared" si="242"/>
        <v>0</v>
      </c>
      <c r="T274" s="4">
        <f t="shared" si="242"/>
        <v>0</v>
      </c>
      <c r="U274" s="4">
        <f t="shared" si="242"/>
        <v>0</v>
      </c>
      <c r="V274" s="4">
        <f t="shared" si="242"/>
        <v>0</v>
      </c>
      <c r="W274" s="4">
        <f t="shared" si="242"/>
        <v>0</v>
      </c>
      <c r="X274" s="4">
        <f t="shared" si="242"/>
        <v>0</v>
      </c>
      <c r="Y274" s="4">
        <f t="shared" si="242"/>
        <v>0</v>
      </c>
      <c r="Z274" s="4">
        <f t="shared" si="242"/>
        <v>0</v>
      </c>
      <c r="AA274" s="4">
        <f t="shared" si="242"/>
        <v>0</v>
      </c>
      <c r="AB274" s="4">
        <f t="shared" si="242"/>
        <v>0</v>
      </c>
      <c r="AC274" s="4">
        <f t="shared" si="242"/>
        <v>0</v>
      </c>
      <c r="AD274" s="4">
        <f t="shared" si="242"/>
        <v>0</v>
      </c>
      <c r="AE274" s="4">
        <f t="shared" si="242"/>
        <v>0</v>
      </c>
      <c r="AF274" s="4">
        <f t="shared" si="242"/>
        <v>0</v>
      </c>
      <c r="AG274" s="4">
        <f t="shared" si="242"/>
        <v>0</v>
      </c>
      <c r="AH274" s="4">
        <f t="shared" si="242"/>
        <v>0</v>
      </c>
      <c r="AI274" s="4">
        <f t="shared" si="242"/>
        <v>0</v>
      </c>
      <c r="AJ274" s="4">
        <f t="shared" si="242"/>
        <v>0</v>
      </c>
      <c r="AK274" s="4">
        <f t="shared" si="242"/>
        <v>0</v>
      </c>
      <c r="AL274" s="4">
        <f t="shared" si="242"/>
        <v>0</v>
      </c>
      <c r="AM274" s="4">
        <f t="shared" si="242"/>
        <v>0</v>
      </c>
      <c r="AN274" s="4">
        <f t="shared" si="242"/>
        <v>0</v>
      </c>
      <c r="AO274" s="4">
        <f t="shared" si="242"/>
        <v>0</v>
      </c>
      <c r="AP274" s="4">
        <f t="shared" si="242"/>
        <v>0</v>
      </c>
      <c r="AQ274" s="4">
        <f t="shared" si="242"/>
        <v>0</v>
      </c>
      <c r="AR274" s="4">
        <f t="shared" si="242"/>
        <v>0</v>
      </c>
      <c r="AS274" s="4">
        <f t="shared" si="242"/>
        <v>0</v>
      </c>
      <c r="AT274" s="4">
        <f t="shared" si="242"/>
        <v>0</v>
      </c>
      <c r="AU274" s="4">
        <f t="shared" si="242"/>
        <v>0</v>
      </c>
      <c r="AV274" s="4">
        <f t="shared" si="242"/>
        <v>0</v>
      </c>
      <c r="AW274" s="4">
        <f t="shared" si="242"/>
        <v>0</v>
      </c>
      <c r="AX274" s="4">
        <f t="shared" si="242"/>
        <v>655.16266666666672</v>
      </c>
      <c r="AY274" s="4">
        <f t="shared" si="242"/>
        <v>724.92933333333337</v>
      </c>
      <c r="AZ274" s="4">
        <f t="shared" si="242"/>
        <v>794.69600000000014</v>
      </c>
      <c r="BA274" s="4">
        <f t="shared" si="242"/>
        <v>867.68266666666671</v>
      </c>
      <c r="BB274" s="4">
        <f t="shared" si="242"/>
        <v>940.66933333333338</v>
      </c>
      <c r="BC274" s="4">
        <f t="shared" ref="C274:BI279" si="243">IF(BC213&gt;$C$252,(BC213-$C$252)*$D$252,0)</f>
        <v>1013.6560000000002</v>
      </c>
      <c r="BD274" s="4">
        <f t="shared" si="243"/>
        <v>1087.7160000000001</v>
      </c>
      <c r="BE274" s="4">
        <f t="shared" si="243"/>
        <v>1161.7760000000003</v>
      </c>
      <c r="BF274" s="4">
        <f t="shared" si="243"/>
        <v>1235.836</v>
      </c>
      <c r="BG274" s="4">
        <f t="shared" si="243"/>
        <v>1310.9693333333335</v>
      </c>
      <c r="BH274" s="4">
        <f t="shared" si="243"/>
        <v>1386.1026666666669</v>
      </c>
      <c r="BI274" s="4">
        <f t="shared" si="243"/>
        <v>1461.2360000000003</v>
      </c>
    </row>
    <row r="275" spans="1:61" ht="15.75" customHeight="1" x14ac:dyDescent="0.2">
      <c r="A275" s="3" t="s">
        <v>163</v>
      </c>
      <c r="B275" s="4">
        <f t="shared" si="241"/>
        <v>595.05600000000004</v>
      </c>
      <c r="C275" s="4">
        <f t="shared" si="243"/>
        <v>604.71600000000001</v>
      </c>
      <c r="D275" s="4">
        <f t="shared" si="243"/>
        <v>614.37600000000009</v>
      </c>
      <c r="E275" s="4">
        <f t="shared" si="243"/>
        <v>614.37600000000009</v>
      </c>
      <c r="F275" s="4">
        <f t="shared" si="243"/>
        <v>628.8660000000001</v>
      </c>
      <c r="G275" s="4">
        <f t="shared" si="243"/>
        <v>643.35600000000011</v>
      </c>
      <c r="H275" s="4">
        <f t="shared" si="243"/>
        <v>669.92100000000005</v>
      </c>
      <c r="I275" s="4">
        <f t="shared" si="243"/>
        <v>696.4860000000001</v>
      </c>
      <c r="J275" s="4">
        <f t="shared" si="243"/>
        <v>723.05100000000004</v>
      </c>
      <c r="K275" s="4">
        <f t="shared" si="243"/>
        <v>759.27600000000007</v>
      </c>
      <c r="L275" s="4">
        <f t="shared" si="243"/>
        <v>795.50100000000009</v>
      </c>
      <c r="M275" s="4">
        <f t="shared" si="243"/>
        <v>831.72600000000011</v>
      </c>
      <c r="N275" s="4">
        <f t="shared" si="243"/>
        <v>658.53600000000006</v>
      </c>
      <c r="O275" s="4">
        <f t="shared" si="243"/>
        <v>697.17600000000004</v>
      </c>
      <c r="P275" s="4">
        <f t="shared" si="243"/>
        <v>735.81600000000003</v>
      </c>
      <c r="Q275" s="4">
        <f t="shared" si="243"/>
        <v>788.94600000000003</v>
      </c>
      <c r="R275" s="4">
        <f t="shared" si="243"/>
        <v>842.07600000000002</v>
      </c>
      <c r="S275" s="4">
        <f t="shared" si="243"/>
        <v>895.20600000000013</v>
      </c>
      <c r="T275" s="4">
        <f t="shared" si="243"/>
        <v>956.38600000000019</v>
      </c>
      <c r="U275" s="4">
        <f t="shared" si="243"/>
        <v>1017.566</v>
      </c>
      <c r="V275" s="4">
        <f t="shared" si="243"/>
        <v>1078.7460000000001</v>
      </c>
      <c r="W275" s="4">
        <f t="shared" si="243"/>
        <v>1146.366</v>
      </c>
      <c r="X275" s="4">
        <f t="shared" si="243"/>
        <v>1213.9860000000001</v>
      </c>
      <c r="Y275" s="4">
        <f t="shared" si="243"/>
        <v>1281.606</v>
      </c>
      <c r="Z275" s="4">
        <f t="shared" si="243"/>
        <v>731.79100000000005</v>
      </c>
      <c r="AA275" s="4">
        <f t="shared" si="243"/>
        <v>807.46100000000013</v>
      </c>
      <c r="AB275" s="4">
        <f t="shared" si="243"/>
        <v>883.13100000000009</v>
      </c>
      <c r="AC275" s="4">
        <f t="shared" si="243"/>
        <v>966.851</v>
      </c>
      <c r="AD275" s="4">
        <f t="shared" si="243"/>
        <v>1050.5710000000001</v>
      </c>
      <c r="AE275" s="4">
        <f t="shared" si="243"/>
        <v>1134.2910000000002</v>
      </c>
      <c r="AF275" s="4">
        <f t="shared" si="243"/>
        <v>1219.6210000000001</v>
      </c>
      <c r="AG275" s="4">
        <f t="shared" si="243"/>
        <v>1304.9510000000002</v>
      </c>
      <c r="AH275" s="4">
        <f t="shared" si="243"/>
        <v>1390.2810000000002</v>
      </c>
      <c r="AI275" s="4">
        <f t="shared" si="243"/>
        <v>1477.2210000000002</v>
      </c>
      <c r="AJ275" s="4">
        <f t="shared" si="243"/>
        <v>1564.1610000000001</v>
      </c>
      <c r="AK275" s="4">
        <f t="shared" si="243"/>
        <v>1651.1010000000001</v>
      </c>
      <c r="AL275" s="4">
        <f t="shared" si="243"/>
        <v>785.92725000000007</v>
      </c>
      <c r="AM275" s="4">
        <f t="shared" si="243"/>
        <v>877.69725000000005</v>
      </c>
      <c r="AN275" s="4">
        <f t="shared" si="243"/>
        <v>969.46725000000004</v>
      </c>
      <c r="AO275" s="4">
        <f t="shared" si="243"/>
        <v>1066.0672500000001</v>
      </c>
      <c r="AP275" s="4">
        <f t="shared" si="243"/>
        <v>1162.6672500000002</v>
      </c>
      <c r="AQ275" s="4">
        <f t="shared" si="243"/>
        <v>1259.2672500000001</v>
      </c>
      <c r="AR275" s="4">
        <f t="shared" si="243"/>
        <v>1357.4772500000004</v>
      </c>
      <c r="AS275" s="4">
        <f t="shared" si="243"/>
        <v>1455.6872499999999</v>
      </c>
      <c r="AT275" s="4">
        <f t="shared" si="243"/>
        <v>1553.8972500000002</v>
      </c>
      <c r="AU275" s="4">
        <f t="shared" si="243"/>
        <v>1653.7172499999999</v>
      </c>
      <c r="AV275" s="4">
        <f t="shared" si="243"/>
        <v>1753.5372500000003</v>
      </c>
      <c r="AW275" s="4">
        <f t="shared" si="243"/>
        <v>1853.3572500000002</v>
      </c>
      <c r="AX275" s="4">
        <f t="shared" si="243"/>
        <v>838.74531250000007</v>
      </c>
      <c r="AY275" s="4">
        <f t="shared" si="243"/>
        <v>943.39531250000016</v>
      </c>
      <c r="AZ275" s="4">
        <f t="shared" si="243"/>
        <v>1048.0453125000001</v>
      </c>
      <c r="BA275" s="4">
        <f t="shared" si="243"/>
        <v>1157.5253125000002</v>
      </c>
      <c r="BB275" s="4">
        <f t="shared" si="243"/>
        <v>1267.0053124999999</v>
      </c>
      <c r="BC275" s="4">
        <f t="shared" si="243"/>
        <v>1376.4853125000002</v>
      </c>
      <c r="BD275" s="4">
        <f t="shared" si="243"/>
        <v>1487.5753125000001</v>
      </c>
      <c r="BE275" s="4">
        <f t="shared" si="243"/>
        <v>1598.6653125</v>
      </c>
      <c r="BF275" s="4">
        <f t="shared" si="243"/>
        <v>1709.7553125000002</v>
      </c>
      <c r="BG275" s="4">
        <f t="shared" si="243"/>
        <v>1822.4553125000002</v>
      </c>
      <c r="BH275" s="4">
        <f t="shared" si="243"/>
        <v>1935.1553125000003</v>
      </c>
      <c r="BI275" s="4">
        <f t="shared" si="243"/>
        <v>2047.8553125000001</v>
      </c>
    </row>
    <row r="276" spans="1:61" ht="15.75" customHeight="1" x14ac:dyDescent="0.2">
      <c r="A276" s="3" t="s">
        <v>163</v>
      </c>
      <c r="B276" s="4">
        <f t="shared" si="241"/>
        <v>0</v>
      </c>
      <c r="C276" s="4">
        <f t="shared" si="243"/>
        <v>0</v>
      </c>
      <c r="D276" s="4">
        <f t="shared" si="243"/>
        <v>0</v>
      </c>
      <c r="E276" s="4">
        <f t="shared" si="243"/>
        <v>614.37600000000009</v>
      </c>
      <c r="F276" s="4">
        <f t="shared" si="243"/>
        <v>628.8660000000001</v>
      </c>
      <c r="G276" s="4">
        <f t="shared" si="243"/>
        <v>643.35600000000011</v>
      </c>
      <c r="H276" s="4">
        <f t="shared" si="243"/>
        <v>669.92100000000005</v>
      </c>
      <c r="I276" s="4">
        <f t="shared" si="243"/>
        <v>696.4860000000001</v>
      </c>
      <c r="J276" s="4">
        <f t="shared" si="243"/>
        <v>723.05100000000004</v>
      </c>
      <c r="K276" s="4">
        <f t="shared" si="243"/>
        <v>759.27600000000007</v>
      </c>
      <c r="L276" s="4">
        <f t="shared" si="243"/>
        <v>795.50100000000009</v>
      </c>
      <c r="M276" s="4">
        <f t="shared" si="243"/>
        <v>831.72600000000011</v>
      </c>
      <c r="N276" s="4">
        <f t="shared" si="243"/>
        <v>658.53600000000006</v>
      </c>
      <c r="O276" s="4">
        <f t="shared" si="243"/>
        <v>697.17600000000004</v>
      </c>
      <c r="P276" s="4">
        <f t="shared" si="243"/>
        <v>735.81600000000003</v>
      </c>
      <c r="Q276" s="4">
        <f t="shared" si="243"/>
        <v>788.94600000000003</v>
      </c>
      <c r="R276" s="4">
        <f t="shared" si="243"/>
        <v>842.07600000000002</v>
      </c>
      <c r="S276" s="4">
        <f t="shared" si="243"/>
        <v>895.20600000000013</v>
      </c>
      <c r="T276" s="4">
        <f t="shared" si="243"/>
        <v>956.38600000000019</v>
      </c>
      <c r="U276" s="4">
        <f t="shared" si="243"/>
        <v>1017.566</v>
      </c>
      <c r="V276" s="4">
        <f t="shared" si="243"/>
        <v>1078.7460000000001</v>
      </c>
      <c r="W276" s="4">
        <f t="shared" si="243"/>
        <v>1146.366</v>
      </c>
      <c r="X276" s="4">
        <f t="shared" si="243"/>
        <v>1213.9860000000001</v>
      </c>
      <c r="Y276" s="4">
        <f t="shared" si="243"/>
        <v>1281.606</v>
      </c>
      <c r="Z276" s="4">
        <f t="shared" si="243"/>
        <v>731.79100000000005</v>
      </c>
      <c r="AA276" s="4">
        <f t="shared" si="243"/>
        <v>807.46100000000013</v>
      </c>
      <c r="AB276" s="4">
        <f t="shared" si="243"/>
        <v>883.13100000000009</v>
      </c>
      <c r="AC276" s="4">
        <f t="shared" si="243"/>
        <v>966.851</v>
      </c>
      <c r="AD276" s="4">
        <f t="shared" si="243"/>
        <v>1050.5710000000001</v>
      </c>
      <c r="AE276" s="4">
        <f t="shared" si="243"/>
        <v>1134.2910000000002</v>
      </c>
      <c r="AF276" s="4">
        <f t="shared" si="243"/>
        <v>1219.6210000000001</v>
      </c>
      <c r="AG276" s="4">
        <f t="shared" si="243"/>
        <v>1304.9510000000002</v>
      </c>
      <c r="AH276" s="4">
        <f t="shared" si="243"/>
        <v>1390.2810000000002</v>
      </c>
      <c r="AI276" s="4">
        <f t="shared" si="243"/>
        <v>1477.2210000000002</v>
      </c>
      <c r="AJ276" s="4">
        <f t="shared" si="243"/>
        <v>1564.1610000000001</v>
      </c>
      <c r="AK276" s="4">
        <f t="shared" si="243"/>
        <v>1651.1010000000001</v>
      </c>
      <c r="AL276" s="4">
        <f t="shared" si="243"/>
        <v>785.92725000000007</v>
      </c>
      <c r="AM276" s="4">
        <f t="shared" si="243"/>
        <v>877.69725000000005</v>
      </c>
      <c r="AN276" s="4">
        <f t="shared" si="243"/>
        <v>969.46725000000004</v>
      </c>
      <c r="AO276" s="4">
        <f t="shared" si="243"/>
        <v>1066.0672500000001</v>
      </c>
      <c r="AP276" s="4">
        <f t="shared" si="243"/>
        <v>1162.6672500000002</v>
      </c>
      <c r="AQ276" s="4">
        <f t="shared" si="243"/>
        <v>1259.2672500000001</v>
      </c>
      <c r="AR276" s="4">
        <f t="shared" si="243"/>
        <v>1357.4772500000004</v>
      </c>
      <c r="AS276" s="4">
        <f t="shared" si="243"/>
        <v>1455.6872499999999</v>
      </c>
      <c r="AT276" s="4">
        <f t="shared" si="243"/>
        <v>1553.8972500000002</v>
      </c>
      <c r="AU276" s="4">
        <f t="shared" si="243"/>
        <v>1653.7172499999999</v>
      </c>
      <c r="AV276" s="4">
        <f t="shared" si="243"/>
        <v>1753.5372500000003</v>
      </c>
      <c r="AW276" s="4">
        <f t="shared" si="243"/>
        <v>1853.3572500000002</v>
      </c>
      <c r="AX276" s="4">
        <f t="shared" si="243"/>
        <v>838.74531250000007</v>
      </c>
      <c r="AY276" s="4">
        <f t="shared" si="243"/>
        <v>943.39531250000016</v>
      </c>
      <c r="AZ276" s="4">
        <f t="shared" si="243"/>
        <v>1048.0453125000001</v>
      </c>
      <c r="BA276" s="4">
        <f t="shared" si="243"/>
        <v>1157.5253125000002</v>
      </c>
      <c r="BB276" s="4">
        <f t="shared" si="243"/>
        <v>1267.0053124999999</v>
      </c>
      <c r="BC276" s="4">
        <f t="shared" si="243"/>
        <v>1376.4853125000002</v>
      </c>
      <c r="BD276" s="4">
        <f t="shared" si="243"/>
        <v>1487.5753125000001</v>
      </c>
      <c r="BE276" s="4">
        <f t="shared" si="243"/>
        <v>1598.6653125</v>
      </c>
      <c r="BF276" s="4">
        <f t="shared" si="243"/>
        <v>1709.7553125000002</v>
      </c>
      <c r="BG276" s="4">
        <f t="shared" si="243"/>
        <v>1822.4553125000002</v>
      </c>
      <c r="BH276" s="4">
        <f t="shared" si="243"/>
        <v>1935.1553125000003</v>
      </c>
      <c r="BI276" s="4">
        <f t="shared" si="243"/>
        <v>2047.8553125000001</v>
      </c>
    </row>
    <row r="277" spans="1:61" ht="15.75" customHeight="1" x14ac:dyDescent="0.2">
      <c r="A277" s="3" t="s">
        <v>163</v>
      </c>
      <c r="B277" s="4">
        <f t="shared" si="241"/>
        <v>0</v>
      </c>
      <c r="C277" s="4">
        <f t="shared" si="243"/>
        <v>0</v>
      </c>
      <c r="D277" s="4">
        <f t="shared" si="243"/>
        <v>0</v>
      </c>
      <c r="E277" s="4">
        <f t="shared" si="243"/>
        <v>0</v>
      </c>
      <c r="F277" s="4">
        <f t="shared" si="243"/>
        <v>0</v>
      </c>
      <c r="G277" s="4">
        <f t="shared" si="243"/>
        <v>0</v>
      </c>
      <c r="H277" s="4">
        <f t="shared" si="243"/>
        <v>0</v>
      </c>
      <c r="I277" s="4">
        <f t="shared" si="243"/>
        <v>0</v>
      </c>
      <c r="J277" s="4">
        <f t="shared" si="243"/>
        <v>0</v>
      </c>
      <c r="K277" s="4">
        <f t="shared" si="243"/>
        <v>0</v>
      </c>
      <c r="L277" s="4">
        <f t="shared" si="243"/>
        <v>0</v>
      </c>
      <c r="M277" s="4">
        <f t="shared" si="243"/>
        <v>0</v>
      </c>
      <c r="N277" s="4">
        <f t="shared" si="243"/>
        <v>624.03600000000006</v>
      </c>
      <c r="O277" s="4">
        <f t="shared" si="243"/>
        <v>662.67600000000004</v>
      </c>
      <c r="P277" s="4">
        <f t="shared" si="243"/>
        <v>701.31600000000003</v>
      </c>
      <c r="Q277" s="4">
        <f t="shared" si="243"/>
        <v>754.44600000000003</v>
      </c>
      <c r="R277" s="4">
        <f t="shared" si="243"/>
        <v>807.57600000000002</v>
      </c>
      <c r="S277" s="4">
        <f t="shared" si="243"/>
        <v>860.70600000000002</v>
      </c>
      <c r="T277" s="4">
        <f t="shared" si="243"/>
        <v>921.88600000000019</v>
      </c>
      <c r="U277" s="4">
        <f t="shared" si="243"/>
        <v>983.06600000000003</v>
      </c>
      <c r="V277" s="4">
        <f t="shared" si="243"/>
        <v>1044.2460000000001</v>
      </c>
      <c r="W277" s="4">
        <f t="shared" si="243"/>
        <v>1111.866</v>
      </c>
      <c r="X277" s="4">
        <f t="shared" si="243"/>
        <v>1179.4860000000001</v>
      </c>
      <c r="Y277" s="4">
        <f t="shared" si="243"/>
        <v>1247.106</v>
      </c>
      <c r="Z277" s="4">
        <f t="shared" si="243"/>
        <v>695.56600000000003</v>
      </c>
      <c r="AA277" s="4">
        <f t="shared" si="243"/>
        <v>771.2360000000001</v>
      </c>
      <c r="AB277" s="4">
        <f t="shared" si="243"/>
        <v>846.90600000000006</v>
      </c>
      <c r="AC277" s="4">
        <f t="shared" si="243"/>
        <v>930.62599999999998</v>
      </c>
      <c r="AD277" s="4">
        <f t="shared" si="243"/>
        <v>1014.3460000000001</v>
      </c>
      <c r="AE277" s="4">
        <f t="shared" si="243"/>
        <v>1098.066</v>
      </c>
      <c r="AF277" s="4">
        <f t="shared" si="243"/>
        <v>1183.3960000000002</v>
      </c>
      <c r="AG277" s="4">
        <f t="shared" si="243"/>
        <v>1268.7260000000003</v>
      </c>
      <c r="AH277" s="4">
        <f t="shared" si="243"/>
        <v>1354.056</v>
      </c>
      <c r="AI277" s="4">
        <f t="shared" si="243"/>
        <v>1440.9960000000001</v>
      </c>
      <c r="AJ277" s="4">
        <f t="shared" si="243"/>
        <v>1527.9360000000001</v>
      </c>
      <c r="AK277" s="4">
        <f t="shared" si="243"/>
        <v>1614.8760000000002</v>
      </c>
      <c r="AL277" s="4">
        <f t="shared" si="243"/>
        <v>747.89100000000008</v>
      </c>
      <c r="AM277" s="4">
        <f t="shared" si="243"/>
        <v>839.66100000000006</v>
      </c>
      <c r="AN277" s="4">
        <f t="shared" si="243"/>
        <v>931.43100000000004</v>
      </c>
      <c r="AO277" s="4">
        <f t="shared" si="243"/>
        <v>1028.0310000000002</v>
      </c>
      <c r="AP277" s="4">
        <f t="shared" si="243"/>
        <v>1124.6310000000001</v>
      </c>
      <c r="AQ277" s="4">
        <f t="shared" si="243"/>
        <v>1221.231</v>
      </c>
      <c r="AR277" s="4">
        <f t="shared" si="243"/>
        <v>1319.4410000000003</v>
      </c>
      <c r="AS277" s="4">
        <f t="shared" si="243"/>
        <v>1417.6509999999998</v>
      </c>
      <c r="AT277" s="4">
        <f t="shared" si="243"/>
        <v>1515.8610000000001</v>
      </c>
      <c r="AU277" s="4">
        <f t="shared" si="243"/>
        <v>1615.681</v>
      </c>
      <c r="AV277" s="4">
        <f t="shared" si="243"/>
        <v>1715.5010000000002</v>
      </c>
      <c r="AW277" s="4">
        <f t="shared" si="243"/>
        <v>1815.3210000000001</v>
      </c>
      <c r="AX277" s="4">
        <f t="shared" si="243"/>
        <v>798.80725000000007</v>
      </c>
      <c r="AY277" s="4">
        <f t="shared" si="243"/>
        <v>903.45725000000016</v>
      </c>
      <c r="AZ277" s="4">
        <f t="shared" si="243"/>
        <v>1008.1072500000001</v>
      </c>
      <c r="BA277" s="4">
        <f t="shared" si="243"/>
        <v>1117.5872500000003</v>
      </c>
      <c r="BB277" s="4">
        <f t="shared" si="243"/>
        <v>1227.0672500000001</v>
      </c>
      <c r="BC277" s="4">
        <f t="shared" si="243"/>
        <v>1336.5472500000001</v>
      </c>
      <c r="BD277" s="4">
        <f t="shared" si="243"/>
        <v>1447.6372500000002</v>
      </c>
      <c r="BE277" s="4">
        <f t="shared" si="243"/>
        <v>1558.7272500000001</v>
      </c>
      <c r="BF277" s="4">
        <f t="shared" si="243"/>
        <v>1669.8172500000001</v>
      </c>
      <c r="BG277" s="4">
        <f t="shared" si="243"/>
        <v>1782.5172500000003</v>
      </c>
      <c r="BH277" s="4">
        <f t="shared" si="243"/>
        <v>1895.2172500000001</v>
      </c>
      <c r="BI277" s="4">
        <f t="shared" si="243"/>
        <v>2007.9172500000002</v>
      </c>
    </row>
    <row r="278" spans="1:61" ht="15.75" customHeight="1" x14ac:dyDescent="0.2">
      <c r="A278" s="3" t="s">
        <v>164</v>
      </c>
      <c r="B278" s="4">
        <f t="shared" si="241"/>
        <v>0</v>
      </c>
      <c r="C278" s="4">
        <f t="shared" si="243"/>
        <v>0</v>
      </c>
      <c r="D278" s="4">
        <f t="shared" si="243"/>
        <v>0</v>
      </c>
      <c r="E278" s="4">
        <f t="shared" si="243"/>
        <v>0</v>
      </c>
      <c r="F278" s="4">
        <f t="shared" si="243"/>
        <v>0</v>
      </c>
      <c r="G278" s="4">
        <f t="shared" si="243"/>
        <v>0</v>
      </c>
      <c r="H278" s="4">
        <f t="shared" si="243"/>
        <v>0</v>
      </c>
      <c r="I278" s="4">
        <f t="shared" si="243"/>
        <v>0</v>
      </c>
      <c r="J278" s="4">
        <f t="shared" si="243"/>
        <v>0</v>
      </c>
      <c r="K278" s="4">
        <f t="shared" si="243"/>
        <v>338.14599999999996</v>
      </c>
      <c r="L278" s="4">
        <f t="shared" si="243"/>
        <v>338.14599999999996</v>
      </c>
      <c r="M278" s="4">
        <f t="shared" si="243"/>
        <v>338.14599999999996</v>
      </c>
      <c r="N278" s="4">
        <f t="shared" si="243"/>
        <v>338.14599999999996</v>
      </c>
      <c r="O278" s="4">
        <f t="shared" si="243"/>
        <v>338.14599999999996</v>
      </c>
      <c r="P278" s="4">
        <f t="shared" si="243"/>
        <v>338.14599999999996</v>
      </c>
      <c r="Q278" s="4">
        <f t="shared" si="243"/>
        <v>338.14599999999996</v>
      </c>
      <c r="R278" s="4">
        <f t="shared" si="243"/>
        <v>338.14599999999996</v>
      </c>
      <c r="S278" s="4">
        <f t="shared" si="243"/>
        <v>338.14599999999996</v>
      </c>
      <c r="T278" s="4">
        <f t="shared" si="243"/>
        <v>338.14599999999996</v>
      </c>
      <c r="U278" s="4">
        <f t="shared" si="243"/>
        <v>338.14599999999996</v>
      </c>
      <c r="V278" s="4">
        <f t="shared" si="243"/>
        <v>338.14599999999996</v>
      </c>
      <c r="W278" s="4">
        <f t="shared" si="243"/>
        <v>338.14599999999996</v>
      </c>
      <c r="X278" s="4">
        <f t="shared" si="243"/>
        <v>338.14599999999996</v>
      </c>
      <c r="Y278" s="4">
        <f t="shared" si="243"/>
        <v>338.14599999999996</v>
      </c>
      <c r="Z278" s="4">
        <f t="shared" si="243"/>
        <v>360.2835</v>
      </c>
      <c r="AA278" s="4">
        <f t="shared" si="243"/>
        <v>360.2835</v>
      </c>
      <c r="AB278" s="4">
        <f t="shared" si="243"/>
        <v>360.2835</v>
      </c>
      <c r="AC278" s="4">
        <f t="shared" si="243"/>
        <v>360.2835</v>
      </c>
      <c r="AD278" s="4">
        <f t="shared" si="243"/>
        <v>360.2835</v>
      </c>
      <c r="AE278" s="4">
        <f t="shared" si="243"/>
        <v>360.2835</v>
      </c>
      <c r="AF278" s="4">
        <f t="shared" si="243"/>
        <v>360.2835</v>
      </c>
      <c r="AG278" s="4">
        <f t="shared" si="243"/>
        <v>360.2835</v>
      </c>
      <c r="AH278" s="4">
        <f t="shared" si="243"/>
        <v>360.2835</v>
      </c>
      <c r="AI278" s="4">
        <f t="shared" si="243"/>
        <v>360.2835</v>
      </c>
      <c r="AJ278" s="4">
        <f t="shared" si="243"/>
        <v>360.2835</v>
      </c>
      <c r="AK278" s="4">
        <f t="shared" si="243"/>
        <v>360.2835</v>
      </c>
      <c r="AL278" s="4">
        <f t="shared" si="243"/>
        <v>360.2835</v>
      </c>
      <c r="AM278" s="4">
        <f t="shared" si="243"/>
        <v>360.2835</v>
      </c>
      <c r="AN278" s="4">
        <f t="shared" si="243"/>
        <v>360.2835</v>
      </c>
      <c r="AO278" s="4">
        <f t="shared" si="243"/>
        <v>360.2835</v>
      </c>
      <c r="AP278" s="4">
        <f t="shared" si="243"/>
        <v>360.2835</v>
      </c>
      <c r="AQ278" s="4">
        <f t="shared" si="243"/>
        <v>360.2835</v>
      </c>
      <c r="AR278" s="4">
        <f t="shared" si="243"/>
        <v>360.2835</v>
      </c>
      <c r="AS278" s="4">
        <f t="shared" si="243"/>
        <v>360.2835</v>
      </c>
      <c r="AT278" s="4">
        <f t="shared" si="243"/>
        <v>360.2835</v>
      </c>
      <c r="AU278" s="4">
        <f t="shared" si="243"/>
        <v>360.2835</v>
      </c>
      <c r="AV278" s="4">
        <f t="shared" si="243"/>
        <v>360.2835</v>
      </c>
      <c r="AW278" s="4">
        <f t="shared" si="243"/>
        <v>360.2835</v>
      </c>
      <c r="AX278" s="4">
        <f t="shared" si="243"/>
        <v>360.2835</v>
      </c>
      <c r="AY278" s="4">
        <f t="shared" si="243"/>
        <v>360.2835</v>
      </c>
      <c r="AZ278" s="4">
        <f t="shared" si="243"/>
        <v>360.2835</v>
      </c>
      <c r="BA278" s="4">
        <f t="shared" si="243"/>
        <v>360.2835</v>
      </c>
      <c r="BB278" s="4">
        <f t="shared" si="243"/>
        <v>360.2835</v>
      </c>
      <c r="BC278" s="4">
        <f t="shared" si="243"/>
        <v>360.2835</v>
      </c>
      <c r="BD278" s="4">
        <f t="shared" si="243"/>
        <v>360.2835</v>
      </c>
      <c r="BE278" s="4">
        <f t="shared" si="243"/>
        <v>360.2835</v>
      </c>
      <c r="BF278" s="4">
        <f t="shared" si="243"/>
        <v>360.2835</v>
      </c>
      <c r="BG278" s="4">
        <f t="shared" si="243"/>
        <v>360.2835</v>
      </c>
      <c r="BH278" s="4">
        <f t="shared" si="243"/>
        <v>360.2835</v>
      </c>
      <c r="BI278" s="4">
        <f t="shared" si="243"/>
        <v>360.2835</v>
      </c>
    </row>
    <row r="279" spans="1:61" ht="15.75" customHeight="1" x14ac:dyDescent="0.2">
      <c r="A279" s="3" t="s">
        <v>165</v>
      </c>
      <c r="B279" s="4">
        <f t="shared" si="241"/>
        <v>0</v>
      </c>
      <c r="C279" s="4">
        <f t="shared" si="243"/>
        <v>0</v>
      </c>
      <c r="D279" s="4">
        <f t="shared" si="243"/>
        <v>0</v>
      </c>
      <c r="E279" s="4">
        <f t="shared" si="243"/>
        <v>0</v>
      </c>
      <c r="F279" s="4">
        <f t="shared" si="243"/>
        <v>0</v>
      </c>
      <c r="G279" s="4">
        <f t="shared" si="243"/>
        <v>0</v>
      </c>
      <c r="H279" s="4">
        <f t="shared" si="243"/>
        <v>0</v>
      </c>
      <c r="I279" s="4">
        <f t="shared" si="243"/>
        <v>0</v>
      </c>
      <c r="J279" s="4">
        <f t="shared" si="243"/>
        <v>0</v>
      </c>
      <c r="K279" s="4">
        <f t="shared" si="243"/>
        <v>338.14599999999996</v>
      </c>
      <c r="L279" s="4">
        <f t="shared" si="243"/>
        <v>338.14599999999996</v>
      </c>
      <c r="M279" s="4">
        <f t="shared" si="243"/>
        <v>338.14599999999996</v>
      </c>
      <c r="N279" s="4">
        <f t="shared" si="243"/>
        <v>338.14599999999996</v>
      </c>
      <c r="O279" s="4">
        <f t="shared" ref="O279:BI279" si="244">IF(O218&gt;$C$252,(O218-$C$252)*$D$252,0)</f>
        <v>338.14599999999996</v>
      </c>
      <c r="P279" s="4">
        <f t="shared" si="244"/>
        <v>338.14599999999996</v>
      </c>
      <c r="Q279" s="4">
        <f t="shared" si="244"/>
        <v>338.14599999999996</v>
      </c>
      <c r="R279" s="4">
        <f t="shared" si="244"/>
        <v>338.14599999999996</v>
      </c>
      <c r="S279" s="4">
        <f t="shared" si="244"/>
        <v>338.14599999999996</v>
      </c>
      <c r="T279" s="4">
        <f t="shared" si="244"/>
        <v>338.14599999999996</v>
      </c>
      <c r="U279" s="4">
        <f t="shared" si="244"/>
        <v>338.14599999999996</v>
      </c>
      <c r="V279" s="4">
        <f t="shared" si="244"/>
        <v>338.14599999999996</v>
      </c>
      <c r="W279" s="4">
        <f t="shared" si="244"/>
        <v>338.14599999999996</v>
      </c>
      <c r="X279" s="4">
        <f t="shared" si="244"/>
        <v>338.14599999999996</v>
      </c>
      <c r="Y279" s="4">
        <f t="shared" si="244"/>
        <v>338.14599999999996</v>
      </c>
      <c r="Z279" s="4">
        <f t="shared" si="244"/>
        <v>360.2835</v>
      </c>
      <c r="AA279" s="4">
        <f t="shared" si="244"/>
        <v>360.2835</v>
      </c>
      <c r="AB279" s="4">
        <f t="shared" si="244"/>
        <v>360.2835</v>
      </c>
      <c r="AC279" s="4">
        <f t="shared" si="244"/>
        <v>360.2835</v>
      </c>
      <c r="AD279" s="4">
        <f t="shared" si="244"/>
        <v>360.2835</v>
      </c>
      <c r="AE279" s="4">
        <f t="shared" si="244"/>
        <v>360.2835</v>
      </c>
      <c r="AF279" s="4">
        <f t="shared" si="244"/>
        <v>360.2835</v>
      </c>
      <c r="AG279" s="4">
        <f t="shared" si="244"/>
        <v>360.2835</v>
      </c>
      <c r="AH279" s="4">
        <f t="shared" si="244"/>
        <v>360.2835</v>
      </c>
      <c r="AI279" s="4">
        <f t="shared" si="244"/>
        <v>360.2835</v>
      </c>
      <c r="AJ279" s="4">
        <f t="shared" si="244"/>
        <v>360.2835</v>
      </c>
      <c r="AK279" s="4">
        <f t="shared" si="244"/>
        <v>360.2835</v>
      </c>
      <c r="AL279" s="4">
        <f t="shared" si="244"/>
        <v>360.2835</v>
      </c>
      <c r="AM279" s="4">
        <f t="shared" si="244"/>
        <v>360.2835</v>
      </c>
      <c r="AN279" s="4">
        <f t="shared" si="244"/>
        <v>360.2835</v>
      </c>
      <c r="AO279" s="4">
        <f t="shared" si="244"/>
        <v>360.2835</v>
      </c>
      <c r="AP279" s="4">
        <f t="shared" si="244"/>
        <v>360.2835</v>
      </c>
      <c r="AQ279" s="4">
        <f t="shared" si="244"/>
        <v>360.2835</v>
      </c>
      <c r="AR279" s="4">
        <f t="shared" si="244"/>
        <v>360.2835</v>
      </c>
      <c r="AS279" s="4">
        <f t="shared" si="244"/>
        <v>360.2835</v>
      </c>
      <c r="AT279" s="4">
        <f t="shared" si="244"/>
        <v>360.2835</v>
      </c>
      <c r="AU279" s="4">
        <f t="shared" si="244"/>
        <v>360.2835</v>
      </c>
      <c r="AV279" s="4">
        <f t="shared" si="244"/>
        <v>360.2835</v>
      </c>
      <c r="AW279" s="4">
        <f t="shared" si="244"/>
        <v>360.2835</v>
      </c>
      <c r="AX279" s="4">
        <f t="shared" si="244"/>
        <v>360.2835</v>
      </c>
      <c r="AY279" s="4">
        <f t="shared" si="244"/>
        <v>360.2835</v>
      </c>
      <c r="AZ279" s="4">
        <f t="shared" si="244"/>
        <v>360.2835</v>
      </c>
      <c r="BA279" s="4">
        <f t="shared" si="244"/>
        <v>360.2835</v>
      </c>
      <c r="BB279" s="4">
        <f t="shared" si="244"/>
        <v>360.2835</v>
      </c>
      <c r="BC279" s="4">
        <f t="shared" si="244"/>
        <v>360.2835</v>
      </c>
      <c r="BD279" s="4">
        <f t="shared" si="244"/>
        <v>360.2835</v>
      </c>
      <c r="BE279" s="4">
        <f t="shared" si="244"/>
        <v>360.2835</v>
      </c>
      <c r="BF279" s="4">
        <f t="shared" si="244"/>
        <v>360.2835</v>
      </c>
      <c r="BG279" s="4">
        <f t="shared" si="244"/>
        <v>360.2835</v>
      </c>
      <c r="BH279" s="4">
        <f t="shared" si="244"/>
        <v>360.2835</v>
      </c>
      <c r="BI279" s="4">
        <f t="shared" si="244"/>
        <v>360.2835</v>
      </c>
    </row>
    <row r="280" spans="1:61" ht="15.75" customHeight="1" x14ac:dyDescent="0.2">
      <c r="A280" s="3" t="s">
        <v>166</v>
      </c>
      <c r="B280" s="4">
        <f t="shared" ref="B280:BI284" si="245">IF(B219&gt;$C$252,(B219-$C$252)*$D$252,0)</f>
        <v>0</v>
      </c>
      <c r="C280" s="4">
        <f t="shared" si="245"/>
        <v>0</v>
      </c>
      <c r="D280" s="4">
        <f t="shared" si="245"/>
        <v>0</v>
      </c>
      <c r="E280" s="4">
        <f t="shared" si="245"/>
        <v>0</v>
      </c>
      <c r="F280" s="4">
        <f t="shared" si="245"/>
        <v>0</v>
      </c>
      <c r="G280" s="4">
        <f t="shared" si="245"/>
        <v>0</v>
      </c>
      <c r="H280" s="4">
        <f t="shared" si="245"/>
        <v>0</v>
      </c>
      <c r="I280" s="4">
        <f t="shared" si="245"/>
        <v>0</v>
      </c>
      <c r="J280" s="4">
        <f t="shared" si="245"/>
        <v>0</v>
      </c>
      <c r="K280" s="4">
        <f t="shared" si="245"/>
        <v>0</v>
      </c>
      <c r="L280" s="4">
        <f t="shared" si="245"/>
        <v>0</v>
      </c>
      <c r="M280" s="4">
        <f t="shared" si="245"/>
        <v>0</v>
      </c>
      <c r="N280" s="4">
        <f t="shared" si="245"/>
        <v>0</v>
      </c>
      <c r="O280" s="4">
        <f t="shared" si="245"/>
        <v>0</v>
      </c>
      <c r="P280" s="4">
        <f t="shared" si="245"/>
        <v>0</v>
      </c>
      <c r="Q280" s="4">
        <f t="shared" si="245"/>
        <v>0</v>
      </c>
      <c r="R280" s="4">
        <f t="shared" si="245"/>
        <v>0</v>
      </c>
      <c r="S280" s="4">
        <f t="shared" si="245"/>
        <v>0</v>
      </c>
      <c r="T280" s="4">
        <f t="shared" si="245"/>
        <v>788.94600000000003</v>
      </c>
      <c r="U280" s="4">
        <f t="shared" si="245"/>
        <v>826.72350000000006</v>
      </c>
      <c r="V280" s="4">
        <f t="shared" si="245"/>
        <v>849.66600000000005</v>
      </c>
      <c r="W280" s="4">
        <f t="shared" si="245"/>
        <v>878.30100000000004</v>
      </c>
      <c r="X280" s="4">
        <f t="shared" si="245"/>
        <v>899.1735000000001</v>
      </c>
      <c r="Y280" s="4">
        <f t="shared" si="245"/>
        <v>921.77100000000007</v>
      </c>
      <c r="Z280" s="4">
        <f t="shared" si="245"/>
        <v>982.14600000000007</v>
      </c>
      <c r="AA280" s="4">
        <f t="shared" si="245"/>
        <v>999.39600000000007</v>
      </c>
      <c r="AB280" s="4">
        <f t="shared" si="245"/>
        <v>1016.9910000000001</v>
      </c>
      <c r="AC280" s="4">
        <f t="shared" si="245"/>
        <v>1043.211</v>
      </c>
      <c r="AD280" s="4">
        <f t="shared" si="245"/>
        <v>1069.431</v>
      </c>
      <c r="AE280" s="4">
        <f t="shared" si="245"/>
        <v>1095.9960000000001</v>
      </c>
      <c r="AF280" s="4">
        <f t="shared" si="245"/>
        <v>1015.1510000000002</v>
      </c>
      <c r="AG280" s="4">
        <f t="shared" si="245"/>
        <v>1032.6310000000001</v>
      </c>
      <c r="AH280" s="4">
        <f t="shared" si="245"/>
        <v>1050.3409999999999</v>
      </c>
      <c r="AI280" s="4">
        <f t="shared" si="245"/>
        <v>1067.8210000000001</v>
      </c>
      <c r="AJ280" s="4">
        <f t="shared" si="245"/>
        <v>1085.3010000000002</v>
      </c>
      <c r="AK280" s="4">
        <f t="shared" si="245"/>
        <v>1103.0110000000002</v>
      </c>
      <c r="AL280" s="4">
        <f t="shared" si="245"/>
        <v>1165.77225</v>
      </c>
      <c r="AM280" s="4">
        <f t="shared" si="245"/>
        <v>1183.25225</v>
      </c>
      <c r="AN280" s="4">
        <f t="shared" si="245"/>
        <v>1200.96225</v>
      </c>
      <c r="AO280" s="4">
        <f t="shared" si="245"/>
        <v>1218.4422500000001</v>
      </c>
      <c r="AP280" s="4">
        <f t="shared" si="245"/>
        <v>1235.9222500000001</v>
      </c>
      <c r="AQ280" s="4">
        <f t="shared" si="245"/>
        <v>1253.6322500000001</v>
      </c>
      <c r="AR280" s="4">
        <f t="shared" si="245"/>
        <v>1271.1122500000001</v>
      </c>
      <c r="AS280" s="4">
        <f t="shared" si="245"/>
        <v>1288.5922500000001</v>
      </c>
      <c r="AT280" s="4">
        <f t="shared" si="245"/>
        <v>1306.3022500000002</v>
      </c>
      <c r="AU280" s="4">
        <f t="shared" si="245"/>
        <v>1323.7822500000002</v>
      </c>
      <c r="AV280" s="4">
        <f t="shared" si="245"/>
        <v>1341.26225</v>
      </c>
      <c r="AW280" s="4">
        <f t="shared" si="245"/>
        <v>1358.97225</v>
      </c>
      <c r="AX280" s="4">
        <f t="shared" si="245"/>
        <v>1423.9975625</v>
      </c>
      <c r="AY280" s="4">
        <f t="shared" si="245"/>
        <v>1441.4775625000002</v>
      </c>
      <c r="AZ280" s="4">
        <f t="shared" si="245"/>
        <v>1459.1875625000002</v>
      </c>
      <c r="BA280" s="4">
        <f t="shared" si="245"/>
        <v>1476.6675625</v>
      </c>
      <c r="BB280" s="4">
        <f t="shared" si="245"/>
        <v>1494.1475625</v>
      </c>
      <c r="BC280" s="4">
        <f t="shared" si="245"/>
        <v>1511.8575624999999</v>
      </c>
      <c r="BD280" s="4">
        <f t="shared" si="245"/>
        <v>1529.3375625000001</v>
      </c>
      <c r="BE280" s="4">
        <f t="shared" si="245"/>
        <v>1546.8175625000003</v>
      </c>
      <c r="BF280" s="4">
        <f t="shared" si="245"/>
        <v>1564.5275625000002</v>
      </c>
      <c r="BG280" s="4">
        <f t="shared" si="245"/>
        <v>1582.0075625000004</v>
      </c>
      <c r="BH280" s="4">
        <f t="shared" si="245"/>
        <v>1599.4875625</v>
      </c>
      <c r="BI280" s="4">
        <f t="shared" si="245"/>
        <v>1617.1975625000002</v>
      </c>
    </row>
    <row r="281" spans="1:61" ht="15.75" customHeight="1" x14ac:dyDescent="0.2">
      <c r="A281" s="3" t="s">
        <v>166</v>
      </c>
      <c r="B281" s="4">
        <f t="shared" ref="B281:Q289" si="246">IF(B220&gt;$C$252,(B220-$C$252)*$D$252,0)</f>
        <v>0</v>
      </c>
      <c r="C281" s="4">
        <f t="shared" si="246"/>
        <v>0</v>
      </c>
      <c r="D281" s="4">
        <f t="shared" si="246"/>
        <v>0</v>
      </c>
      <c r="E281" s="4">
        <f t="shared" si="246"/>
        <v>0</v>
      </c>
      <c r="F281" s="4">
        <f t="shared" si="246"/>
        <v>0</v>
      </c>
      <c r="G281" s="4">
        <f t="shared" si="246"/>
        <v>0</v>
      </c>
      <c r="H281" s="4">
        <f t="shared" si="246"/>
        <v>0</v>
      </c>
      <c r="I281" s="4">
        <f t="shared" si="246"/>
        <v>0</v>
      </c>
      <c r="J281" s="4">
        <f t="shared" si="246"/>
        <v>0</v>
      </c>
      <c r="K281" s="4">
        <f t="shared" si="246"/>
        <v>0</v>
      </c>
      <c r="L281" s="4">
        <f t="shared" si="246"/>
        <v>0</v>
      </c>
      <c r="M281" s="4">
        <f t="shared" si="246"/>
        <v>0</v>
      </c>
      <c r="N281" s="4">
        <f t="shared" si="246"/>
        <v>0</v>
      </c>
      <c r="O281" s="4">
        <f t="shared" si="246"/>
        <v>0</v>
      </c>
      <c r="P281" s="4">
        <f t="shared" si="246"/>
        <v>0</v>
      </c>
      <c r="Q281" s="4">
        <f t="shared" si="246"/>
        <v>0</v>
      </c>
      <c r="R281" s="4">
        <f t="shared" si="245"/>
        <v>0</v>
      </c>
      <c r="S281" s="4">
        <f t="shared" si="245"/>
        <v>0</v>
      </c>
      <c r="T281" s="4">
        <f t="shared" si="245"/>
        <v>788.94600000000003</v>
      </c>
      <c r="U281" s="4">
        <f t="shared" si="245"/>
        <v>826.72350000000006</v>
      </c>
      <c r="V281" s="4">
        <f t="shared" si="245"/>
        <v>849.66600000000005</v>
      </c>
      <c r="W281" s="4">
        <f t="shared" si="245"/>
        <v>878.30100000000004</v>
      </c>
      <c r="X281" s="4">
        <f t="shared" si="245"/>
        <v>899.1735000000001</v>
      </c>
      <c r="Y281" s="4">
        <f t="shared" si="245"/>
        <v>921.77100000000007</v>
      </c>
      <c r="Z281" s="4">
        <f t="shared" si="245"/>
        <v>982.14600000000007</v>
      </c>
      <c r="AA281" s="4">
        <f t="shared" si="245"/>
        <v>999.39600000000007</v>
      </c>
      <c r="AB281" s="4">
        <f t="shared" si="245"/>
        <v>1016.9910000000001</v>
      </c>
      <c r="AC281" s="4">
        <f t="shared" si="245"/>
        <v>1043.211</v>
      </c>
      <c r="AD281" s="4">
        <f t="shared" si="245"/>
        <v>1069.431</v>
      </c>
      <c r="AE281" s="4">
        <f t="shared" si="245"/>
        <v>1095.9960000000001</v>
      </c>
      <c r="AF281" s="4">
        <f t="shared" si="245"/>
        <v>1015.1510000000002</v>
      </c>
      <c r="AG281" s="4">
        <f t="shared" si="245"/>
        <v>1032.6310000000001</v>
      </c>
      <c r="AH281" s="4">
        <f t="shared" si="245"/>
        <v>1050.3409999999999</v>
      </c>
      <c r="AI281" s="4">
        <f t="shared" si="245"/>
        <v>1067.8210000000001</v>
      </c>
      <c r="AJ281" s="4">
        <f t="shared" si="245"/>
        <v>1085.3010000000002</v>
      </c>
      <c r="AK281" s="4">
        <f t="shared" si="245"/>
        <v>1103.0110000000002</v>
      </c>
      <c r="AL281" s="4">
        <f t="shared" si="245"/>
        <v>1165.77225</v>
      </c>
      <c r="AM281" s="4">
        <f t="shared" si="245"/>
        <v>1183.25225</v>
      </c>
      <c r="AN281" s="4">
        <f t="shared" si="245"/>
        <v>1200.96225</v>
      </c>
      <c r="AO281" s="4">
        <f t="shared" si="245"/>
        <v>1218.4422500000001</v>
      </c>
      <c r="AP281" s="4">
        <f t="shared" si="245"/>
        <v>1235.9222500000001</v>
      </c>
      <c r="AQ281" s="4">
        <f t="shared" si="245"/>
        <v>1253.6322500000001</v>
      </c>
      <c r="AR281" s="4">
        <f t="shared" si="245"/>
        <v>1271.1122500000001</v>
      </c>
      <c r="AS281" s="4">
        <f t="shared" si="245"/>
        <v>1288.5922500000001</v>
      </c>
      <c r="AT281" s="4">
        <f t="shared" si="245"/>
        <v>1306.3022500000002</v>
      </c>
      <c r="AU281" s="4">
        <f t="shared" si="245"/>
        <v>1323.7822500000002</v>
      </c>
      <c r="AV281" s="4">
        <f t="shared" si="245"/>
        <v>1341.26225</v>
      </c>
      <c r="AW281" s="4">
        <f t="shared" si="245"/>
        <v>1358.97225</v>
      </c>
      <c r="AX281" s="4">
        <f t="shared" si="245"/>
        <v>1423.9975625</v>
      </c>
      <c r="AY281" s="4">
        <f t="shared" si="245"/>
        <v>1441.4775625000002</v>
      </c>
      <c r="AZ281" s="4">
        <f t="shared" si="245"/>
        <v>1459.1875625000002</v>
      </c>
      <c r="BA281" s="4">
        <f t="shared" si="245"/>
        <v>1476.6675625</v>
      </c>
      <c r="BB281" s="4">
        <f t="shared" si="245"/>
        <v>1494.1475625</v>
      </c>
      <c r="BC281" s="4">
        <f t="shared" si="245"/>
        <v>1511.8575624999999</v>
      </c>
      <c r="BD281" s="4">
        <f t="shared" si="245"/>
        <v>1529.3375625000001</v>
      </c>
      <c r="BE281" s="4">
        <f t="shared" si="245"/>
        <v>1546.8175625000003</v>
      </c>
      <c r="BF281" s="4">
        <f t="shared" si="245"/>
        <v>1564.5275625000002</v>
      </c>
      <c r="BG281" s="4">
        <f t="shared" si="245"/>
        <v>1582.0075625000004</v>
      </c>
      <c r="BH281" s="4">
        <f t="shared" si="245"/>
        <v>1599.4875625</v>
      </c>
      <c r="BI281" s="4">
        <f t="shared" si="245"/>
        <v>1617.1975625000002</v>
      </c>
    </row>
    <row r="282" spans="1:61" ht="15.75" customHeight="1" x14ac:dyDescent="0.2">
      <c r="A282" s="3" t="s">
        <v>166</v>
      </c>
      <c r="B282" s="4">
        <f t="shared" si="246"/>
        <v>0</v>
      </c>
      <c r="C282" s="4">
        <f t="shared" si="245"/>
        <v>0</v>
      </c>
      <c r="D282" s="4">
        <f t="shared" si="245"/>
        <v>0</v>
      </c>
      <c r="E282" s="4">
        <f t="shared" si="245"/>
        <v>0</v>
      </c>
      <c r="F282" s="4">
        <f t="shared" si="245"/>
        <v>0</v>
      </c>
      <c r="G282" s="4">
        <f t="shared" si="245"/>
        <v>0</v>
      </c>
      <c r="H282" s="4">
        <f t="shared" si="245"/>
        <v>0</v>
      </c>
      <c r="I282" s="4">
        <f t="shared" si="245"/>
        <v>0</v>
      </c>
      <c r="J282" s="4">
        <f t="shared" si="245"/>
        <v>0</v>
      </c>
      <c r="K282" s="4">
        <f t="shared" si="245"/>
        <v>0</v>
      </c>
      <c r="L282" s="4">
        <f t="shared" si="245"/>
        <v>0</v>
      </c>
      <c r="M282" s="4">
        <f t="shared" si="245"/>
        <v>0</v>
      </c>
      <c r="N282" s="4">
        <f t="shared" si="245"/>
        <v>0</v>
      </c>
      <c r="O282" s="4">
        <f t="shared" si="245"/>
        <v>0</v>
      </c>
      <c r="P282" s="4">
        <f t="shared" si="245"/>
        <v>0</v>
      </c>
      <c r="Q282" s="4">
        <f t="shared" si="245"/>
        <v>0</v>
      </c>
      <c r="R282" s="4">
        <f t="shared" si="245"/>
        <v>0</v>
      </c>
      <c r="S282" s="4">
        <f t="shared" si="245"/>
        <v>0</v>
      </c>
      <c r="T282" s="4">
        <f t="shared" si="245"/>
        <v>0</v>
      </c>
      <c r="U282" s="4">
        <f t="shared" si="245"/>
        <v>0</v>
      </c>
      <c r="V282" s="4">
        <f t="shared" si="245"/>
        <v>0</v>
      </c>
      <c r="W282" s="4">
        <f t="shared" si="245"/>
        <v>0</v>
      </c>
      <c r="X282" s="4">
        <f t="shared" si="245"/>
        <v>0</v>
      </c>
      <c r="Y282" s="4">
        <f t="shared" si="245"/>
        <v>0</v>
      </c>
      <c r="Z282" s="4">
        <f t="shared" si="245"/>
        <v>0</v>
      </c>
      <c r="AA282" s="4">
        <f t="shared" si="245"/>
        <v>0</v>
      </c>
      <c r="AB282" s="4">
        <f t="shared" si="245"/>
        <v>0</v>
      </c>
      <c r="AC282" s="4">
        <f t="shared" si="245"/>
        <v>0</v>
      </c>
      <c r="AD282" s="4">
        <f t="shared" si="245"/>
        <v>0</v>
      </c>
      <c r="AE282" s="4">
        <f t="shared" si="245"/>
        <v>0</v>
      </c>
      <c r="AF282" s="4">
        <f t="shared" si="245"/>
        <v>1015.1510000000002</v>
      </c>
      <c r="AG282" s="4">
        <f t="shared" si="245"/>
        <v>1032.6310000000001</v>
      </c>
      <c r="AH282" s="4">
        <f t="shared" si="245"/>
        <v>1050.3409999999999</v>
      </c>
      <c r="AI282" s="4">
        <f t="shared" si="245"/>
        <v>1067.8210000000001</v>
      </c>
      <c r="AJ282" s="4">
        <f t="shared" si="245"/>
        <v>1085.3010000000002</v>
      </c>
      <c r="AK282" s="4">
        <f t="shared" si="245"/>
        <v>1103.0110000000002</v>
      </c>
      <c r="AL282" s="4">
        <f t="shared" si="245"/>
        <v>1165.77225</v>
      </c>
      <c r="AM282" s="4">
        <f t="shared" si="245"/>
        <v>1183.25225</v>
      </c>
      <c r="AN282" s="4">
        <f t="shared" si="245"/>
        <v>1200.96225</v>
      </c>
      <c r="AO282" s="4">
        <f t="shared" si="245"/>
        <v>1218.4422500000001</v>
      </c>
      <c r="AP282" s="4">
        <f t="shared" si="245"/>
        <v>1235.9222500000001</v>
      </c>
      <c r="AQ282" s="4">
        <f t="shared" si="245"/>
        <v>1253.6322500000001</v>
      </c>
      <c r="AR282" s="4">
        <f t="shared" si="245"/>
        <v>1271.1122500000001</v>
      </c>
      <c r="AS282" s="4">
        <f t="shared" si="245"/>
        <v>1288.5922500000001</v>
      </c>
      <c r="AT282" s="4">
        <f t="shared" si="245"/>
        <v>1306.3022500000002</v>
      </c>
      <c r="AU282" s="4">
        <f t="shared" si="245"/>
        <v>1323.7822500000002</v>
      </c>
      <c r="AV282" s="4">
        <f t="shared" si="245"/>
        <v>1341.26225</v>
      </c>
      <c r="AW282" s="4">
        <f t="shared" si="245"/>
        <v>1358.97225</v>
      </c>
      <c r="AX282" s="4">
        <f t="shared" si="245"/>
        <v>1423.9975625</v>
      </c>
      <c r="AY282" s="4">
        <f t="shared" si="245"/>
        <v>1441.4775625000002</v>
      </c>
      <c r="AZ282" s="4">
        <f t="shared" si="245"/>
        <v>1459.1875625000002</v>
      </c>
      <c r="BA282" s="4">
        <f t="shared" si="245"/>
        <v>1476.6675625</v>
      </c>
      <c r="BB282" s="4">
        <f t="shared" si="245"/>
        <v>1494.1475625</v>
      </c>
      <c r="BC282" s="4">
        <f t="shared" si="245"/>
        <v>1511.8575624999999</v>
      </c>
      <c r="BD282" s="4">
        <f t="shared" si="245"/>
        <v>1529.3375625000001</v>
      </c>
      <c r="BE282" s="4">
        <f t="shared" si="245"/>
        <v>1546.8175625000003</v>
      </c>
      <c r="BF282" s="4">
        <f t="shared" si="245"/>
        <v>1564.5275625000002</v>
      </c>
      <c r="BG282" s="4">
        <f t="shared" si="245"/>
        <v>1582.0075625000004</v>
      </c>
      <c r="BH282" s="4">
        <f t="shared" si="245"/>
        <v>1599.4875625</v>
      </c>
      <c r="BI282" s="4">
        <f t="shared" si="245"/>
        <v>1617.1975625000002</v>
      </c>
    </row>
    <row r="283" spans="1:61" ht="15.75" customHeight="1" x14ac:dyDescent="0.2">
      <c r="A283" s="49" t="s">
        <v>167</v>
      </c>
      <c r="B283" s="4">
        <f t="shared" si="246"/>
        <v>1140.0141965920832</v>
      </c>
      <c r="C283" s="4">
        <f t="shared" si="245"/>
        <v>1119.4091217898506</v>
      </c>
      <c r="D283" s="4">
        <f t="shared" si="245"/>
        <v>1057.1816341530284</v>
      </c>
      <c r="E283" s="4">
        <f t="shared" si="245"/>
        <v>1084.409776926283</v>
      </c>
      <c r="F283" s="4">
        <f t="shared" si="245"/>
        <v>1065.0393301738795</v>
      </c>
      <c r="G283" s="4">
        <f t="shared" si="245"/>
        <v>1092.382798187851</v>
      </c>
      <c r="H283" s="4">
        <f t="shared" si="245"/>
        <v>902.32882484791674</v>
      </c>
      <c r="I283" s="4">
        <f t="shared" si="245"/>
        <v>916.51901528870394</v>
      </c>
      <c r="J283" s="4">
        <f t="shared" si="245"/>
        <v>925.0383542163471</v>
      </c>
      <c r="K283" s="4">
        <f t="shared" si="245"/>
        <v>946.3082651486493</v>
      </c>
      <c r="L283" s="4">
        <f t="shared" si="245"/>
        <v>952.51862942236016</v>
      </c>
      <c r="M283" s="4">
        <f t="shared" si="245"/>
        <v>979.90690394319813</v>
      </c>
      <c r="N283" s="4">
        <f t="shared" si="245"/>
        <v>980.92235573660105</v>
      </c>
      <c r="O283" s="4">
        <f t="shared" si="245"/>
        <v>1000.2894649196268</v>
      </c>
      <c r="P283" s="4">
        <f t="shared" si="245"/>
        <v>1014.9527926544615</v>
      </c>
      <c r="Q283" s="4">
        <f t="shared" si="245"/>
        <v>1019.1664518757095</v>
      </c>
      <c r="R283" s="4">
        <f t="shared" si="245"/>
        <v>1012.6846400487937</v>
      </c>
      <c r="S283" s="4">
        <f t="shared" si="245"/>
        <v>1040.3012545026666</v>
      </c>
      <c r="T283" s="4">
        <f t="shared" si="245"/>
        <v>1031.706492842573</v>
      </c>
      <c r="U283" s="4">
        <f t="shared" si="245"/>
        <v>1032.410842823931</v>
      </c>
      <c r="V283" s="4">
        <f t="shared" si="245"/>
        <v>1010.8011068156776</v>
      </c>
      <c r="W283" s="4">
        <f t="shared" si="245"/>
        <v>1030.3565199275752</v>
      </c>
      <c r="X283" s="4">
        <f t="shared" si="245"/>
        <v>1016.766723213604</v>
      </c>
      <c r="Y283" s="4">
        <f t="shared" si="245"/>
        <v>1036.7295352736871</v>
      </c>
      <c r="Z283" s="4">
        <f t="shared" si="245"/>
        <v>843.66337629396651</v>
      </c>
      <c r="AA283" s="4">
        <f t="shared" si="245"/>
        <v>851.49857136193566</v>
      </c>
      <c r="AB283" s="4">
        <f t="shared" si="245"/>
        <v>854.02760553580811</v>
      </c>
      <c r="AC283" s="4">
        <f t="shared" si="245"/>
        <v>861.31846636076955</v>
      </c>
      <c r="AD283" s="4">
        <f t="shared" si="245"/>
        <v>846.93969653851104</v>
      </c>
      <c r="AE283" s="4">
        <f t="shared" si="245"/>
        <v>860.66113935456099</v>
      </c>
      <c r="AF283" s="4">
        <f t="shared" si="245"/>
        <v>870.45391514055484</v>
      </c>
      <c r="AG283" s="4">
        <f t="shared" si="245"/>
        <v>871.03707460789565</v>
      </c>
      <c r="AH283" s="4">
        <f t="shared" si="245"/>
        <v>860.44062645205736</v>
      </c>
      <c r="AI283" s="4">
        <f t="shared" si="245"/>
        <v>871.34436981452711</v>
      </c>
      <c r="AJ283" s="4">
        <f t="shared" si="245"/>
        <v>861.99107044915218</v>
      </c>
      <c r="AK283" s="4">
        <f t="shared" si="245"/>
        <v>875.19429138841213</v>
      </c>
      <c r="AL283" s="4">
        <f t="shared" si="245"/>
        <v>898.59592127816609</v>
      </c>
      <c r="AM283" s="4">
        <f t="shared" si="245"/>
        <v>908.75495878011964</v>
      </c>
      <c r="AN283" s="4">
        <f t="shared" si="245"/>
        <v>912.38230168476696</v>
      </c>
      <c r="AO283" s="4">
        <f t="shared" si="245"/>
        <v>920.83508372672043</v>
      </c>
      <c r="AP283" s="4">
        <f t="shared" si="245"/>
        <v>906.34381354446202</v>
      </c>
      <c r="AQ283" s="4">
        <f t="shared" si="245"/>
        <v>921.32829018372183</v>
      </c>
      <c r="AR283" s="4">
        <f t="shared" si="245"/>
        <v>931.1585660897158</v>
      </c>
      <c r="AS283" s="4">
        <f t="shared" si="245"/>
        <v>932.81392192161354</v>
      </c>
      <c r="AT283" s="4">
        <f t="shared" si="245"/>
        <v>921.01805242878265</v>
      </c>
      <c r="AU283" s="4">
        <f t="shared" si="245"/>
        <v>930.9212628080428</v>
      </c>
      <c r="AV283" s="4">
        <f t="shared" si="245"/>
        <v>921.49296320266762</v>
      </c>
      <c r="AW283" s="4">
        <f t="shared" si="245"/>
        <v>934.84618462192759</v>
      </c>
      <c r="AX283" s="4">
        <f t="shared" si="245"/>
        <v>962.10427596323075</v>
      </c>
      <c r="AY283" s="4">
        <f t="shared" si="245"/>
        <v>972.33831370518442</v>
      </c>
      <c r="AZ283" s="4">
        <f t="shared" si="245"/>
        <v>975.89065636983162</v>
      </c>
      <c r="BA283" s="4">
        <f t="shared" si="245"/>
        <v>984.38093853178509</v>
      </c>
      <c r="BB283" s="4">
        <f t="shared" si="245"/>
        <v>972.07489805729335</v>
      </c>
      <c r="BC283" s="4">
        <f t="shared" si="245"/>
        <v>988.32240851976326</v>
      </c>
      <c r="BD283" s="4">
        <f t="shared" si="245"/>
        <v>999.38793745342286</v>
      </c>
      <c r="BE283" s="4">
        <f t="shared" si="245"/>
        <v>1000.8932928053205</v>
      </c>
      <c r="BF283" s="4">
        <f t="shared" si="245"/>
        <v>990.14684416948205</v>
      </c>
      <c r="BG283" s="4">
        <f t="shared" si="245"/>
        <v>1001.200588011952</v>
      </c>
      <c r="BH283" s="4">
        <f t="shared" si="245"/>
        <v>993.94613036056148</v>
      </c>
      <c r="BI283" s="4">
        <f t="shared" si="245"/>
        <v>1009.6004187062414</v>
      </c>
    </row>
    <row r="284" spans="1:61" ht="15.75" customHeight="1" x14ac:dyDescent="0.2">
      <c r="A284" s="3" t="s">
        <v>168</v>
      </c>
      <c r="B284" s="4">
        <f t="shared" si="246"/>
        <v>1140.0141965920832</v>
      </c>
      <c r="C284" s="4">
        <f t="shared" si="245"/>
        <v>1119.4091217898506</v>
      </c>
      <c r="D284" s="4">
        <f t="shared" si="245"/>
        <v>1057.1816341530284</v>
      </c>
      <c r="E284" s="4">
        <f t="shared" si="245"/>
        <v>1084.409776926283</v>
      </c>
      <c r="F284" s="4">
        <f t="shared" si="245"/>
        <v>1065.0393301738795</v>
      </c>
      <c r="G284" s="4">
        <f t="shared" si="245"/>
        <v>1092.382798187851</v>
      </c>
      <c r="H284" s="4">
        <f t="shared" si="245"/>
        <v>902.32882484791674</v>
      </c>
      <c r="I284" s="4">
        <f t="shared" si="245"/>
        <v>916.51901528870394</v>
      </c>
      <c r="J284" s="4">
        <f t="shared" si="245"/>
        <v>925.0383542163471</v>
      </c>
      <c r="K284" s="4">
        <f t="shared" si="245"/>
        <v>946.3082651486493</v>
      </c>
      <c r="L284" s="4">
        <f t="shared" si="245"/>
        <v>952.51862942236016</v>
      </c>
      <c r="M284" s="4">
        <f t="shared" si="245"/>
        <v>979.90690394319813</v>
      </c>
      <c r="N284" s="4">
        <f t="shared" si="245"/>
        <v>980.92235573660105</v>
      </c>
      <c r="O284" s="4">
        <f t="shared" si="245"/>
        <v>1000.2894649196268</v>
      </c>
      <c r="P284" s="4">
        <f t="shared" si="245"/>
        <v>1014.9527926544615</v>
      </c>
      <c r="Q284" s="4">
        <f t="shared" si="245"/>
        <v>1019.1664518757095</v>
      </c>
      <c r="R284" s="4">
        <f t="shared" si="245"/>
        <v>1012.6846400487937</v>
      </c>
      <c r="S284" s="4">
        <f t="shared" si="245"/>
        <v>1040.3012545026666</v>
      </c>
      <c r="T284" s="4">
        <f t="shared" si="245"/>
        <v>1031.706492842573</v>
      </c>
      <c r="U284" s="4">
        <f t="shared" si="245"/>
        <v>1032.410842823931</v>
      </c>
      <c r="V284" s="4">
        <f t="shared" si="245"/>
        <v>1010.8011068156776</v>
      </c>
      <c r="W284" s="4">
        <f t="shared" si="245"/>
        <v>1030.3565199275752</v>
      </c>
      <c r="X284" s="4">
        <f t="shared" si="245"/>
        <v>1016.766723213604</v>
      </c>
      <c r="Y284" s="4">
        <f t="shared" si="245"/>
        <v>1036.7295352736871</v>
      </c>
      <c r="Z284" s="4">
        <f t="shared" si="245"/>
        <v>843.66337629396651</v>
      </c>
      <c r="AA284" s="4">
        <f t="shared" si="245"/>
        <v>851.49857136193566</v>
      </c>
      <c r="AB284" s="4">
        <f t="shared" si="245"/>
        <v>854.02760553580811</v>
      </c>
      <c r="AC284" s="4">
        <f t="shared" si="245"/>
        <v>861.31846636076955</v>
      </c>
      <c r="AD284" s="4">
        <f t="shared" si="245"/>
        <v>846.93969653851104</v>
      </c>
      <c r="AE284" s="4">
        <f t="shared" si="245"/>
        <v>860.66113935456099</v>
      </c>
      <c r="AF284" s="4">
        <f t="shared" si="245"/>
        <v>870.45391514055484</v>
      </c>
      <c r="AG284" s="4">
        <f t="shared" si="245"/>
        <v>871.03707460789565</v>
      </c>
      <c r="AH284" s="4">
        <f t="shared" si="245"/>
        <v>860.44062645205736</v>
      </c>
      <c r="AI284" s="4">
        <f t="shared" si="245"/>
        <v>871.34436981452711</v>
      </c>
      <c r="AJ284" s="4">
        <f t="shared" ref="C284:BI288" si="247">IF(AJ223&gt;$C$252,(AJ223-$C$252)*$D$252,0)</f>
        <v>861.99107044915218</v>
      </c>
      <c r="AK284" s="4">
        <f t="shared" si="247"/>
        <v>875.19429138841213</v>
      </c>
      <c r="AL284" s="4">
        <f t="shared" si="247"/>
        <v>898.59592127816609</v>
      </c>
      <c r="AM284" s="4">
        <f t="shared" si="247"/>
        <v>908.75495878011964</v>
      </c>
      <c r="AN284" s="4">
        <f t="shared" si="247"/>
        <v>912.38230168476696</v>
      </c>
      <c r="AO284" s="4">
        <f t="shared" si="247"/>
        <v>920.83508372672043</v>
      </c>
      <c r="AP284" s="4">
        <f t="shared" si="247"/>
        <v>906.34381354446202</v>
      </c>
      <c r="AQ284" s="4">
        <f t="shared" si="247"/>
        <v>921.32829018372183</v>
      </c>
      <c r="AR284" s="4">
        <f t="shared" si="247"/>
        <v>931.1585660897158</v>
      </c>
      <c r="AS284" s="4">
        <f t="shared" si="247"/>
        <v>932.81392192161354</v>
      </c>
      <c r="AT284" s="4">
        <f t="shared" si="247"/>
        <v>921.01805242878265</v>
      </c>
      <c r="AU284" s="4">
        <f t="shared" si="247"/>
        <v>930.9212628080428</v>
      </c>
      <c r="AV284" s="4">
        <f t="shared" si="247"/>
        <v>921.49296320266762</v>
      </c>
      <c r="AW284" s="4">
        <f t="shared" si="247"/>
        <v>934.84618462192759</v>
      </c>
      <c r="AX284" s="4">
        <f t="shared" si="247"/>
        <v>962.10427596323075</v>
      </c>
      <c r="AY284" s="4">
        <f t="shared" si="247"/>
        <v>972.33831370518442</v>
      </c>
      <c r="AZ284" s="4">
        <f t="shared" si="247"/>
        <v>975.89065636983162</v>
      </c>
      <c r="BA284" s="4">
        <f t="shared" si="247"/>
        <v>984.38093853178509</v>
      </c>
      <c r="BB284" s="4">
        <f t="shared" si="247"/>
        <v>972.07489805729335</v>
      </c>
      <c r="BC284" s="4">
        <f t="shared" si="247"/>
        <v>988.32240851976326</v>
      </c>
      <c r="BD284" s="4">
        <f t="shared" si="247"/>
        <v>999.38793745342286</v>
      </c>
      <c r="BE284" s="4">
        <f t="shared" si="247"/>
        <v>1000.8932928053205</v>
      </c>
      <c r="BF284" s="4">
        <f t="shared" si="247"/>
        <v>990.14684416948205</v>
      </c>
      <c r="BG284" s="4">
        <f t="shared" si="247"/>
        <v>1001.200588011952</v>
      </c>
      <c r="BH284" s="4">
        <f t="shared" si="247"/>
        <v>993.94613036056148</v>
      </c>
      <c r="BI284" s="4">
        <f t="shared" si="247"/>
        <v>1009.6004187062414</v>
      </c>
    </row>
    <row r="285" spans="1:61" ht="15.75" customHeight="1" x14ac:dyDescent="0.2">
      <c r="A285" s="3" t="s">
        <v>168</v>
      </c>
      <c r="B285" s="4">
        <f t="shared" si="246"/>
        <v>0</v>
      </c>
      <c r="C285" s="4">
        <f t="shared" si="247"/>
        <v>0</v>
      </c>
      <c r="D285" s="4">
        <f t="shared" si="247"/>
        <v>0</v>
      </c>
      <c r="E285" s="4">
        <f t="shared" si="247"/>
        <v>0</v>
      </c>
      <c r="F285" s="4">
        <f t="shared" si="247"/>
        <v>0</v>
      </c>
      <c r="G285" s="4">
        <f t="shared" si="247"/>
        <v>0</v>
      </c>
      <c r="H285" s="4">
        <f t="shared" si="247"/>
        <v>902.32882484791674</v>
      </c>
      <c r="I285" s="4">
        <f t="shared" si="247"/>
        <v>916.51901528870394</v>
      </c>
      <c r="J285" s="4">
        <f t="shared" si="247"/>
        <v>925.0383542163471</v>
      </c>
      <c r="K285" s="4">
        <f t="shared" si="247"/>
        <v>946.3082651486493</v>
      </c>
      <c r="L285" s="4">
        <f t="shared" si="247"/>
        <v>952.51862942236016</v>
      </c>
      <c r="M285" s="4">
        <f t="shared" si="247"/>
        <v>979.90690394319813</v>
      </c>
      <c r="N285" s="4">
        <f t="shared" si="247"/>
        <v>980.92235573660105</v>
      </c>
      <c r="O285" s="4">
        <f t="shared" si="247"/>
        <v>1000.2894649196268</v>
      </c>
      <c r="P285" s="4">
        <f t="shared" si="247"/>
        <v>1014.9527926544615</v>
      </c>
      <c r="Q285" s="4">
        <f t="shared" si="247"/>
        <v>1019.1664518757095</v>
      </c>
      <c r="R285" s="4">
        <f t="shared" si="247"/>
        <v>1012.6846400487937</v>
      </c>
      <c r="S285" s="4">
        <f t="shared" si="247"/>
        <v>1040.3012545026666</v>
      </c>
      <c r="T285" s="4">
        <f t="shared" si="247"/>
        <v>1031.706492842573</v>
      </c>
      <c r="U285" s="4">
        <f t="shared" si="247"/>
        <v>1032.410842823931</v>
      </c>
      <c r="V285" s="4">
        <f t="shared" si="247"/>
        <v>1010.8011068156776</v>
      </c>
      <c r="W285" s="4">
        <f t="shared" si="247"/>
        <v>1030.3565199275752</v>
      </c>
      <c r="X285" s="4">
        <f t="shared" si="247"/>
        <v>1016.766723213604</v>
      </c>
      <c r="Y285" s="4">
        <f t="shared" si="247"/>
        <v>1036.7295352736871</v>
      </c>
      <c r="Z285" s="4">
        <f t="shared" si="247"/>
        <v>843.66337629396651</v>
      </c>
      <c r="AA285" s="4">
        <f t="shared" si="247"/>
        <v>851.49857136193566</v>
      </c>
      <c r="AB285" s="4">
        <f t="shared" si="247"/>
        <v>854.02760553580811</v>
      </c>
      <c r="AC285" s="4">
        <f t="shared" si="247"/>
        <v>861.31846636076955</v>
      </c>
      <c r="AD285" s="4">
        <f t="shared" si="247"/>
        <v>846.93969653851104</v>
      </c>
      <c r="AE285" s="4">
        <f t="shared" si="247"/>
        <v>860.66113935456099</v>
      </c>
      <c r="AF285" s="4">
        <f t="shared" si="247"/>
        <v>870.45391514055484</v>
      </c>
      <c r="AG285" s="4">
        <f t="shared" si="247"/>
        <v>871.03707460789565</v>
      </c>
      <c r="AH285" s="4">
        <f t="shared" si="247"/>
        <v>860.44062645205736</v>
      </c>
      <c r="AI285" s="4">
        <f t="shared" si="247"/>
        <v>871.34436981452711</v>
      </c>
      <c r="AJ285" s="4">
        <f t="shared" si="247"/>
        <v>861.99107044915218</v>
      </c>
      <c r="AK285" s="4">
        <f t="shared" si="247"/>
        <v>875.19429138841213</v>
      </c>
      <c r="AL285" s="4">
        <f t="shared" si="247"/>
        <v>898.59592127816609</v>
      </c>
      <c r="AM285" s="4">
        <f t="shared" si="247"/>
        <v>908.75495878011964</v>
      </c>
      <c r="AN285" s="4">
        <f t="shared" si="247"/>
        <v>912.38230168476696</v>
      </c>
      <c r="AO285" s="4">
        <f t="shared" si="247"/>
        <v>920.83508372672043</v>
      </c>
      <c r="AP285" s="4">
        <f t="shared" si="247"/>
        <v>906.34381354446202</v>
      </c>
      <c r="AQ285" s="4">
        <f t="shared" si="247"/>
        <v>921.32829018372183</v>
      </c>
      <c r="AR285" s="4">
        <f t="shared" si="247"/>
        <v>931.1585660897158</v>
      </c>
      <c r="AS285" s="4">
        <f t="shared" si="247"/>
        <v>932.81392192161354</v>
      </c>
      <c r="AT285" s="4">
        <f t="shared" si="247"/>
        <v>921.01805242878265</v>
      </c>
      <c r="AU285" s="4">
        <f t="shared" si="247"/>
        <v>930.9212628080428</v>
      </c>
      <c r="AV285" s="4">
        <f t="shared" si="247"/>
        <v>921.49296320266762</v>
      </c>
      <c r="AW285" s="4">
        <f t="shared" si="247"/>
        <v>934.84618462192759</v>
      </c>
      <c r="AX285" s="4">
        <f t="shared" si="247"/>
        <v>962.10427596323075</v>
      </c>
      <c r="AY285" s="4">
        <f t="shared" si="247"/>
        <v>972.33831370518442</v>
      </c>
      <c r="AZ285" s="4">
        <f t="shared" si="247"/>
        <v>975.89065636983162</v>
      </c>
      <c r="BA285" s="4">
        <f t="shared" si="247"/>
        <v>984.38093853178509</v>
      </c>
      <c r="BB285" s="4">
        <f t="shared" si="247"/>
        <v>972.07489805729335</v>
      </c>
      <c r="BC285" s="4">
        <f t="shared" si="247"/>
        <v>988.32240851976326</v>
      </c>
      <c r="BD285" s="4">
        <f t="shared" si="247"/>
        <v>999.38793745342286</v>
      </c>
      <c r="BE285" s="4">
        <f t="shared" si="247"/>
        <v>1000.8932928053205</v>
      </c>
      <c r="BF285" s="4">
        <f t="shared" si="247"/>
        <v>990.14684416948205</v>
      </c>
      <c r="BG285" s="4">
        <f t="shared" si="247"/>
        <v>1001.200588011952</v>
      </c>
      <c r="BH285" s="4">
        <f t="shared" si="247"/>
        <v>993.94613036056148</v>
      </c>
      <c r="BI285" s="4">
        <f t="shared" si="247"/>
        <v>1009.6004187062414</v>
      </c>
    </row>
    <row r="286" spans="1:61" ht="15.75" customHeight="1" x14ac:dyDescent="0.2">
      <c r="A286" s="3" t="s">
        <v>168</v>
      </c>
      <c r="B286" s="4">
        <f t="shared" si="246"/>
        <v>0</v>
      </c>
      <c r="C286" s="4">
        <f t="shared" si="247"/>
        <v>0</v>
      </c>
      <c r="D286" s="4">
        <f t="shared" si="247"/>
        <v>0</v>
      </c>
      <c r="E286" s="4">
        <f t="shared" si="247"/>
        <v>0</v>
      </c>
      <c r="F286" s="4">
        <f t="shared" si="247"/>
        <v>0</v>
      </c>
      <c r="G286" s="4">
        <f t="shared" si="247"/>
        <v>0</v>
      </c>
      <c r="H286" s="4">
        <f t="shared" si="247"/>
        <v>0</v>
      </c>
      <c r="I286" s="4">
        <f t="shared" si="247"/>
        <v>0</v>
      </c>
      <c r="J286" s="4">
        <f t="shared" si="247"/>
        <v>0</v>
      </c>
      <c r="K286" s="4">
        <f t="shared" si="247"/>
        <v>0</v>
      </c>
      <c r="L286" s="4">
        <f t="shared" si="247"/>
        <v>0</v>
      </c>
      <c r="M286" s="4">
        <f t="shared" si="247"/>
        <v>0</v>
      </c>
      <c r="N286" s="4">
        <f t="shared" si="247"/>
        <v>0</v>
      </c>
      <c r="O286" s="4">
        <f t="shared" si="247"/>
        <v>0</v>
      </c>
      <c r="P286" s="4">
        <f t="shared" si="247"/>
        <v>0</v>
      </c>
      <c r="Q286" s="4">
        <f t="shared" si="247"/>
        <v>0</v>
      </c>
      <c r="R286" s="4">
        <f t="shared" si="247"/>
        <v>0</v>
      </c>
      <c r="S286" s="4">
        <f t="shared" si="247"/>
        <v>0</v>
      </c>
      <c r="T286" s="4">
        <f t="shared" si="247"/>
        <v>0</v>
      </c>
      <c r="U286" s="4">
        <f t="shared" si="247"/>
        <v>0</v>
      </c>
      <c r="V286" s="4">
        <f t="shared" si="247"/>
        <v>0</v>
      </c>
      <c r="W286" s="4">
        <f t="shared" si="247"/>
        <v>0</v>
      </c>
      <c r="X286" s="4">
        <f t="shared" si="247"/>
        <v>0</v>
      </c>
      <c r="Y286" s="4">
        <f t="shared" si="247"/>
        <v>0</v>
      </c>
      <c r="Z286" s="4">
        <f t="shared" si="247"/>
        <v>899.72587629396639</v>
      </c>
      <c r="AA286" s="4">
        <f t="shared" si="247"/>
        <v>907.56107136193532</v>
      </c>
      <c r="AB286" s="4">
        <f t="shared" si="247"/>
        <v>910.09010553580799</v>
      </c>
      <c r="AC286" s="4">
        <f t="shared" si="247"/>
        <v>917.38096636076943</v>
      </c>
      <c r="AD286" s="4">
        <f t="shared" si="247"/>
        <v>903.00219653851093</v>
      </c>
      <c r="AE286" s="4">
        <f t="shared" si="247"/>
        <v>916.72363935456087</v>
      </c>
      <c r="AF286" s="4">
        <f t="shared" si="247"/>
        <v>926.51641514055484</v>
      </c>
      <c r="AG286" s="4">
        <f t="shared" si="247"/>
        <v>927.09957460789553</v>
      </c>
      <c r="AH286" s="4">
        <f t="shared" si="247"/>
        <v>916.50312645205713</v>
      </c>
      <c r="AI286" s="4">
        <f t="shared" si="247"/>
        <v>927.40686981452711</v>
      </c>
      <c r="AJ286" s="4">
        <f t="shared" si="247"/>
        <v>918.05357044915195</v>
      </c>
      <c r="AK286" s="4">
        <f t="shared" si="247"/>
        <v>931.25679138841201</v>
      </c>
      <c r="AL286" s="4">
        <f t="shared" si="247"/>
        <v>957.46154627816611</v>
      </c>
      <c r="AM286" s="4">
        <f t="shared" si="247"/>
        <v>967.62058378011955</v>
      </c>
      <c r="AN286" s="4">
        <f t="shared" si="247"/>
        <v>971.24792668476675</v>
      </c>
      <c r="AO286" s="4">
        <f t="shared" si="247"/>
        <v>979.70070872672045</v>
      </c>
      <c r="AP286" s="4">
        <f t="shared" si="247"/>
        <v>965.20943854446193</v>
      </c>
      <c r="AQ286" s="4">
        <f t="shared" si="247"/>
        <v>980.19391518372186</v>
      </c>
      <c r="AR286" s="4">
        <f t="shared" si="247"/>
        <v>990.02419108971583</v>
      </c>
      <c r="AS286" s="4">
        <f t="shared" si="247"/>
        <v>991.67954692161345</v>
      </c>
      <c r="AT286" s="4">
        <f t="shared" si="247"/>
        <v>979.88367742878268</v>
      </c>
      <c r="AU286" s="4">
        <f t="shared" si="247"/>
        <v>989.78688780804259</v>
      </c>
      <c r="AV286" s="4">
        <f t="shared" si="247"/>
        <v>980.35858820266765</v>
      </c>
      <c r="AW286" s="4">
        <f t="shared" si="247"/>
        <v>993.71180962192761</v>
      </c>
      <c r="AX286" s="4">
        <f t="shared" si="247"/>
        <v>1023.9131822132307</v>
      </c>
      <c r="AY286" s="4">
        <f t="shared" si="247"/>
        <v>1034.147219955184</v>
      </c>
      <c r="AZ286" s="4">
        <f t="shared" si="247"/>
        <v>1037.6995626198313</v>
      </c>
      <c r="BA286" s="4">
        <f t="shared" si="247"/>
        <v>1046.189844781785</v>
      </c>
      <c r="BB286" s="4">
        <f t="shared" si="247"/>
        <v>1033.8838043072931</v>
      </c>
      <c r="BC286" s="4">
        <f t="shared" si="247"/>
        <v>1050.1313147697633</v>
      </c>
      <c r="BD286" s="4">
        <f t="shared" si="247"/>
        <v>1061.1968437034227</v>
      </c>
      <c r="BE286" s="4">
        <f t="shared" si="247"/>
        <v>1062.7021990553205</v>
      </c>
      <c r="BF286" s="4">
        <f t="shared" si="247"/>
        <v>1051.955750419482</v>
      </c>
      <c r="BG286" s="4">
        <f t="shared" si="247"/>
        <v>1063.0094942619517</v>
      </c>
      <c r="BH286" s="4">
        <f t="shared" si="247"/>
        <v>1055.7550366105613</v>
      </c>
      <c r="BI286" s="4">
        <f t="shared" si="247"/>
        <v>1071.4093249562413</v>
      </c>
    </row>
    <row r="287" spans="1:61" ht="15.75" customHeight="1" x14ac:dyDescent="0.2">
      <c r="A287" s="3" t="s">
        <v>168</v>
      </c>
      <c r="B287" s="4">
        <f t="shared" si="246"/>
        <v>0</v>
      </c>
      <c r="C287" s="4">
        <f t="shared" si="247"/>
        <v>0</v>
      </c>
      <c r="D287" s="4">
        <f t="shared" si="247"/>
        <v>0</v>
      </c>
      <c r="E287" s="4">
        <f t="shared" si="247"/>
        <v>0</v>
      </c>
      <c r="F287" s="4">
        <f t="shared" si="247"/>
        <v>0</v>
      </c>
      <c r="G287" s="4">
        <f t="shared" si="247"/>
        <v>0</v>
      </c>
      <c r="H287" s="4">
        <f t="shared" si="247"/>
        <v>0</v>
      </c>
      <c r="I287" s="4">
        <f t="shared" si="247"/>
        <v>0</v>
      </c>
      <c r="J287" s="4">
        <f t="shared" si="247"/>
        <v>0</v>
      </c>
      <c r="K287" s="4">
        <f t="shared" si="247"/>
        <v>0</v>
      </c>
      <c r="L287" s="4">
        <f t="shared" si="247"/>
        <v>0</v>
      </c>
      <c r="M287" s="4">
        <f t="shared" si="247"/>
        <v>0</v>
      </c>
      <c r="N287" s="4">
        <f t="shared" si="247"/>
        <v>0</v>
      </c>
      <c r="O287" s="4">
        <f t="shared" si="247"/>
        <v>0</v>
      </c>
      <c r="P287" s="4">
        <f t="shared" si="247"/>
        <v>0</v>
      </c>
      <c r="Q287" s="4">
        <f t="shared" si="247"/>
        <v>0</v>
      </c>
      <c r="R287" s="4">
        <f t="shared" si="247"/>
        <v>0</v>
      </c>
      <c r="S287" s="4">
        <f t="shared" si="247"/>
        <v>0</v>
      </c>
      <c r="T287" s="4">
        <f t="shared" si="247"/>
        <v>0</v>
      </c>
      <c r="U287" s="4">
        <f t="shared" si="247"/>
        <v>0</v>
      </c>
      <c r="V287" s="4">
        <f t="shared" si="247"/>
        <v>0</v>
      </c>
      <c r="W287" s="4">
        <f t="shared" si="247"/>
        <v>0</v>
      </c>
      <c r="X287" s="4">
        <f t="shared" si="247"/>
        <v>0</v>
      </c>
      <c r="Y287" s="4">
        <f t="shared" si="247"/>
        <v>0</v>
      </c>
      <c r="Z287" s="4">
        <f t="shared" si="247"/>
        <v>813.47587629396639</v>
      </c>
      <c r="AA287" s="4">
        <f t="shared" si="247"/>
        <v>821.31107136193532</v>
      </c>
      <c r="AB287" s="4">
        <f t="shared" si="247"/>
        <v>823.84010553580799</v>
      </c>
      <c r="AC287" s="4">
        <f t="shared" si="247"/>
        <v>831.13096636076943</v>
      </c>
      <c r="AD287" s="4">
        <f t="shared" si="247"/>
        <v>816.75219653851093</v>
      </c>
      <c r="AE287" s="4">
        <f t="shared" si="247"/>
        <v>830.47363935456087</v>
      </c>
      <c r="AF287" s="4">
        <f t="shared" si="247"/>
        <v>840.26641514055484</v>
      </c>
      <c r="AG287" s="4">
        <f t="shared" si="247"/>
        <v>840.84957460789553</v>
      </c>
      <c r="AH287" s="4">
        <f t="shared" si="247"/>
        <v>830.25312645205713</v>
      </c>
      <c r="AI287" s="4">
        <f t="shared" si="247"/>
        <v>841.15686981452711</v>
      </c>
      <c r="AJ287" s="4">
        <f t="shared" si="247"/>
        <v>831.80357044915195</v>
      </c>
      <c r="AK287" s="4">
        <f t="shared" si="247"/>
        <v>845.0067913884119</v>
      </c>
      <c r="AL287" s="4">
        <f t="shared" si="247"/>
        <v>866.89904627816611</v>
      </c>
      <c r="AM287" s="4">
        <f t="shared" si="247"/>
        <v>877.05808378011955</v>
      </c>
      <c r="AN287" s="4">
        <f t="shared" si="247"/>
        <v>880.68542668476664</v>
      </c>
      <c r="AO287" s="4">
        <f t="shared" si="247"/>
        <v>889.13820872672045</v>
      </c>
      <c r="AP287" s="4">
        <f t="shared" si="247"/>
        <v>874.64693854446193</v>
      </c>
      <c r="AQ287" s="4">
        <f t="shared" si="247"/>
        <v>889.63141518372186</v>
      </c>
      <c r="AR287" s="4">
        <f t="shared" si="247"/>
        <v>899.46169108971583</v>
      </c>
      <c r="AS287" s="4">
        <f t="shared" si="247"/>
        <v>901.11704692161345</v>
      </c>
      <c r="AT287" s="4">
        <f t="shared" si="247"/>
        <v>889.32117742878268</v>
      </c>
      <c r="AU287" s="4">
        <f t="shared" si="247"/>
        <v>899.22438780804259</v>
      </c>
      <c r="AV287" s="4">
        <f t="shared" si="247"/>
        <v>889.79608820266765</v>
      </c>
      <c r="AW287" s="4">
        <f t="shared" si="247"/>
        <v>903.14930962192761</v>
      </c>
      <c r="AX287" s="4">
        <f t="shared" si="247"/>
        <v>928.82255721323065</v>
      </c>
      <c r="AY287" s="4">
        <f t="shared" si="247"/>
        <v>939.05659495518421</v>
      </c>
      <c r="AZ287" s="4">
        <f t="shared" si="247"/>
        <v>942.60893761983129</v>
      </c>
      <c r="BA287" s="4">
        <f t="shared" si="247"/>
        <v>951.099219781785</v>
      </c>
      <c r="BB287" s="4">
        <f t="shared" si="247"/>
        <v>938.79317930729326</v>
      </c>
      <c r="BC287" s="4">
        <f t="shared" si="247"/>
        <v>955.04068976976316</v>
      </c>
      <c r="BD287" s="4">
        <f t="shared" si="247"/>
        <v>966.10621870342277</v>
      </c>
      <c r="BE287" s="4">
        <f t="shared" si="247"/>
        <v>967.61157405532049</v>
      </c>
      <c r="BF287" s="4">
        <f t="shared" si="247"/>
        <v>956.86512541948196</v>
      </c>
      <c r="BG287" s="4">
        <f t="shared" si="247"/>
        <v>967.91886926195184</v>
      </c>
      <c r="BH287" s="4">
        <f t="shared" si="247"/>
        <v>960.66441161056139</v>
      </c>
      <c r="BI287" s="4">
        <f t="shared" si="247"/>
        <v>976.31869995624129</v>
      </c>
    </row>
    <row r="288" spans="1:61" ht="15.75" customHeight="1" x14ac:dyDescent="0.2">
      <c r="A288" s="3" t="s">
        <v>169</v>
      </c>
      <c r="B288" s="4">
        <f t="shared" si="246"/>
        <v>621.20509829604157</v>
      </c>
      <c r="C288" s="4">
        <f t="shared" si="247"/>
        <v>610.90256089492527</v>
      </c>
      <c r="D288" s="4">
        <f t="shared" si="247"/>
        <v>579.78881707651419</v>
      </c>
      <c r="E288" s="4">
        <f t="shared" si="247"/>
        <v>593.40288846314149</v>
      </c>
      <c r="F288" s="4">
        <f t="shared" si="247"/>
        <v>583.71766508693975</v>
      </c>
      <c r="G288" s="4">
        <f t="shared" si="247"/>
        <v>597.38939909392548</v>
      </c>
      <c r="H288" s="4">
        <f t="shared" si="247"/>
        <v>610.34561863593763</v>
      </c>
      <c r="I288" s="4">
        <f t="shared" si="247"/>
        <v>620.988261466528</v>
      </c>
      <c r="J288" s="4">
        <f t="shared" si="247"/>
        <v>627.37776566226023</v>
      </c>
      <c r="K288" s="4">
        <f t="shared" si="247"/>
        <v>643.33019886148691</v>
      </c>
      <c r="L288" s="4">
        <f t="shared" si="247"/>
        <v>647.98797206677023</v>
      </c>
      <c r="M288" s="4">
        <f t="shared" si="247"/>
        <v>668.52917795739859</v>
      </c>
      <c r="N288" s="4">
        <f t="shared" si="247"/>
        <v>667.27826680245062</v>
      </c>
      <c r="O288" s="4">
        <f t="shared" si="247"/>
        <v>681.80359868971993</v>
      </c>
      <c r="P288" s="4">
        <f t="shared" si="247"/>
        <v>692.80109449084603</v>
      </c>
      <c r="Q288" s="4">
        <f t="shared" si="247"/>
        <v>695.9613389067822</v>
      </c>
      <c r="R288" s="4">
        <f t="shared" si="247"/>
        <v>691.0999800365953</v>
      </c>
      <c r="S288" s="4">
        <f t="shared" si="247"/>
        <v>711.81244087699974</v>
      </c>
      <c r="T288" s="4">
        <f t="shared" si="247"/>
        <v>705.36636963192973</v>
      </c>
      <c r="U288" s="4">
        <f t="shared" si="247"/>
        <v>705.89463211794828</v>
      </c>
      <c r="V288" s="4">
        <f t="shared" si="247"/>
        <v>689.68733011175811</v>
      </c>
      <c r="W288" s="4">
        <f t="shared" si="247"/>
        <v>704.35388994568132</v>
      </c>
      <c r="X288" s="4">
        <f t="shared" si="247"/>
        <v>694.16154241020297</v>
      </c>
      <c r="Y288" s="4">
        <f t="shared" si="247"/>
        <v>709.13365145526541</v>
      </c>
      <c r="Z288" s="4">
        <f t="shared" si="247"/>
        <v>719.38584536745805</v>
      </c>
      <c r="AA288" s="4">
        <f t="shared" si="247"/>
        <v>729.17983920241932</v>
      </c>
      <c r="AB288" s="4">
        <f t="shared" si="247"/>
        <v>732.34113191976007</v>
      </c>
      <c r="AC288" s="4">
        <f t="shared" si="247"/>
        <v>741.45470795096185</v>
      </c>
      <c r="AD288" s="4">
        <f t="shared" si="247"/>
        <v>723.48124567313869</v>
      </c>
      <c r="AE288" s="4">
        <f t="shared" si="247"/>
        <v>740.63304919320103</v>
      </c>
      <c r="AF288" s="4">
        <f t="shared" si="247"/>
        <v>752.87401892569346</v>
      </c>
      <c r="AG288" s="4">
        <f t="shared" si="247"/>
        <v>753.60296825986961</v>
      </c>
      <c r="AH288" s="4">
        <f t="shared" si="247"/>
        <v>740.35740806507147</v>
      </c>
      <c r="AI288" s="4">
        <f t="shared" si="247"/>
        <v>753.98708726815869</v>
      </c>
      <c r="AJ288" s="4">
        <f t="shared" si="247"/>
        <v>742.29546306144005</v>
      </c>
      <c r="AK288" s="4">
        <f t="shared" si="247"/>
        <v>758.79948923551501</v>
      </c>
      <c r="AL288" s="4">
        <f t="shared" si="247"/>
        <v>769.98430784770767</v>
      </c>
      <c r="AM288" s="4">
        <f t="shared" si="247"/>
        <v>782.68310472514941</v>
      </c>
      <c r="AN288" s="4">
        <f t="shared" si="247"/>
        <v>787.21728335595844</v>
      </c>
      <c r="AO288" s="4">
        <f t="shared" si="247"/>
        <v>797.78326090840039</v>
      </c>
      <c r="AP288" s="4">
        <f t="shared" si="247"/>
        <v>779.66917318057733</v>
      </c>
      <c r="AQ288" s="4">
        <f t="shared" si="247"/>
        <v>798.39976897965232</v>
      </c>
      <c r="AR288" s="4">
        <f t="shared" si="247"/>
        <v>810.68761386214476</v>
      </c>
      <c r="AS288" s="4">
        <f t="shared" si="247"/>
        <v>812.75680865201673</v>
      </c>
      <c r="AT288" s="4">
        <f t="shared" si="247"/>
        <v>798.01197178597829</v>
      </c>
      <c r="AU288" s="4">
        <f t="shared" si="247"/>
        <v>810.39098476005324</v>
      </c>
      <c r="AV288" s="4">
        <f t="shared" si="247"/>
        <v>798.60561025333448</v>
      </c>
      <c r="AW288" s="4">
        <f t="shared" si="247"/>
        <v>815.29713702740935</v>
      </c>
      <c r="AX288" s="4">
        <f t="shared" si="247"/>
        <v>830.39917151653833</v>
      </c>
      <c r="AY288" s="4">
        <f t="shared" si="247"/>
        <v>843.19171869398031</v>
      </c>
      <c r="AZ288" s="4">
        <f t="shared" si="247"/>
        <v>847.63214702478933</v>
      </c>
      <c r="BA288" s="4">
        <f t="shared" si="247"/>
        <v>858.24499972723129</v>
      </c>
      <c r="BB288" s="4">
        <f t="shared" si="247"/>
        <v>842.86244913411667</v>
      </c>
      <c r="BC288" s="4">
        <f t="shared" ref="C288:BI293" si="248">IF(BC227&gt;$C$252,(BC227-$C$252)*$D$252,0)</f>
        <v>863.17183721220397</v>
      </c>
      <c r="BD288" s="4">
        <f t="shared" si="248"/>
        <v>877.00374837927848</v>
      </c>
      <c r="BE288" s="4">
        <f t="shared" si="248"/>
        <v>878.88544256915077</v>
      </c>
      <c r="BF288" s="4">
        <f t="shared" si="248"/>
        <v>865.45238177435249</v>
      </c>
      <c r="BG288" s="4">
        <f t="shared" si="248"/>
        <v>879.26956157743984</v>
      </c>
      <c r="BH288" s="4">
        <f t="shared" si="248"/>
        <v>870.20148951320186</v>
      </c>
      <c r="BI288" s="4">
        <f t="shared" si="248"/>
        <v>889.76934994530166</v>
      </c>
    </row>
    <row r="289" spans="1:61" ht="15.75" customHeight="1" x14ac:dyDescent="0.2">
      <c r="A289" s="3" t="s">
        <v>170</v>
      </c>
      <c r="B289" s="4">
        <f t="shared" si="246"/>
        <v>463.49599999999998</v>
      </c>
      <c r="C289" s="4">
        <f t="shared" si="248"/>
        <v>463.49599999999998</v>
      </c>
      <c r="D289" s="4">
        <f t="shared" si="248"/>
        <v>463.49599999999998</v>
      </c>
      <c r="E289" s="4">
        <f t="shared" si="248"/>
        <v>463.49599999999998</v>
      </c>
      <c r="F289" s="4">
        <f t="shared" si="248"/>
        <v>463.49599999999998</v>
      </c>
      <c r="G289" s="4">
        <f t="shared" si="248"/>
        <v>463.49599999999998</v>
      </c>
      <c r="H289" s="4">
        <f t="shared" si="248"/>
        <v>463.49599999999998</v>
      </c>
      <c r="I289" s="4">
        <f t="shared" si="248"/>
        <v>463.49599999999998</v>
      </c>
      <c r="J289" s="4">
        <f t="shared" si="248"/>
        <v>463.49599999999998</v>
      </c>
      <c r="K289" s="4">
        <f t="shared" si="248"/>
        <v>463.49599999999998</v>
      </c>
      <c r="L289" s="4">
        <f t="shared" si="248"/>
        <v>463.49599999999998</v>
      </c>
      <c r="M289" s="4">
        <f t="shared" si="248"/>
        <v>463.49599999999998</v>
      </c>
      <c r="N289" s="4">
        <f t="shared" si="248"/>
        <v>483.62100000000004</v>
      </c>
      <c r="O289" s="4">
        <f t="shared" si="248"/>
        <v>483.62100000000004</v>
      </c>
      <c r="P289" s="4">
        <f t="shared" si="248"/>
        <v>483.62100000000004</v>
      </c>
      <c r="Q289" s="4">
        <f t="shared" si="248"/>
        <v>483.62100000000004</v>
      </c>
      <c r="R289" s="4">
        <f t="shared" si="248"/>
        <v>483.62100000000004</v>
      </c>
      <c r="S289" s="4">
        <f t="shared" si="248"/>
        <v>483.62100000000004</v>
      </c>
      <c r="T289" s="4">
        <f t="shared" si="248"/>
        <v>483.62100000000004</v>
      </c>
      <c r="U289" s="4">
        <f t="shared" si="248"/>
        <v>483.62100000000004</v>
      </c>
      <c r="V289" s="4">
        <f t="shared" si="248"/>
        <v>483.62100000000004</v>
      </c>
      <c r="W289" s="4">
        <f t="shared" si="248"/>
        <v>483.62100000000004</v>
      </c>
      <c r="X289" s="4">
        <f t="shared" si="248"/>
        <v>483.62100000000004</v>
      </c>
      <c r="Y289" s="4">
        <f t="shared" si="248"/>
        <v>483.62100000000004</v>
      </c>
      <c r="Z289" s="4">
        <f t="shared" si="248"/>
        <v>504.75225000000006</v>
      </c>
      <c r="AA289" s="4">
        <f t="shared" si="248"/>
        <v>504.75225000000006</v>
      </c>
      <c r="AB289" s="4">
        <f t="shared" si="248"/>
        <v>504.75225000000006</v>
      </c>
      <c r="AC289" s="4">
        <f t="shared" si="248"/>
        <v>504.75225000000006</v>
      </c>
      <c r="AD289" s="4">
        <f t="shared" si="248"/>
        <v>504.75225000000006</v>
      </c>
      <c r="AE289" s="4">
        <f t="shared" si="248"/>
        <v>504.75225000000006</v>
      </c>
      <c r="AF289" s="4">
        <f t="shared" si="248"/>
        <v>504.75225000000006</v>
      </c>
      <c r="AG289" s="4">
        <f t="shared" si="248"/>
        <v>504.75225000000006</v>
      </c>
      <c r="AH289" s="4">
        <f t="shared" si="248"/>
        <v>504.75225000000006</v>
      </c>
      <c r="AI289" s="4">
        <f t="shared" si="248"/>
        <v>504.75225000000006</v>
      </c>
      <c r="AJ289" s="4">
        <f t="shared" si="248"/>
        <v>504.75225000000006</v>
      </c>
      <c r="AK289" s="4">
        <f t="shared" si="248"/>
        <v>504.75225000000006</v>
      </c>
      <c r="AL289" s="4">
        <f t="shared" si="248"/>
        <v>526.94006250000007</v>
      </c>
      <c r="AM289" s="4">
        <f t="shared" si="248"/>
        <v>526.94006250000007</v>
      </c>
      <c r="AN289" s="4">
        <f t="shared" si="248"/>
        <v>526.94006250000007</v>
      </c>
      <c r="AO289" s="4">
        <f t="shared" si="248"/>
        <v>526.94006250000007</v>
      </c>
      <c r="AP289" s="4">
        <f t="shared" si="248"/>
        <v>526.94006250000007</v>
      </c>
      <c r="AQ289" s="4">
        <f t="shared" si="248"/>
        <v>526.94006250000007</v>
      </c>
      <c r="AR289" s="4">
        <f t="shared" si="248"/>
        <v>526.94006250000007</v>
      </c>
      <c r="AS289" s="4">
        <f t="shared" si="248"/>
        <v>526.94006250000007</v>
      </c>
      <c r="AT289" s="4">
        <f t="shared" si="248"/>
        <v>526.94006250000007</v>
      </c>
      <c r="AU289" s="4">
        <f t="shared" si="248"/>
        <v>526.94006250000007</v>
      </c>
      <c r="AV289" s="4">
        <f t="shared" si="248"/>
        <v>526.94006250000007</v>
      </c>
      <c r="AW289" s="4">
        <f t="shared" si="248"/>
        <v>526.94006250000007</v>
      </c>
      <c r="AX289" s="4">
        <f t="shared" si="248"/>
        <v>550.23726562500008</v>
      </c>
      <c r="AY289" s="4">
        <f t="shared" si="248"/>
        <v>550.23726562500008</v>
      </c>
      <c r="AZ289" s="4">
        <f t="shared" si="248"/>
        <v>550.23726562500008</v>
      </c>
      <c r="BA289" s="4">
        <f t="shared" si="248"/>
        <v>550.23726562500008</v>
      </c>
      <c r="BB289" s="4">
        <f t="shared" si="248"/>
        <v>550.23726562500008</v>
      </c>
      <c r="BC289" s="4">
        <f t="shared" si="248"/>
        <v>550.23726562500008</v>
      </c>
      <c r="BD289" s="4">
        <f t="shared" si="248"/>
        <v>550.23726562500008</v>
      </c>
      <c r="BE289" s="4">
        <f t="shared" si="248"/>
        <v>550.23726562500008</v>
      </c>
      <c r="BF289" s="4">
        <f t="shared" si="248"/>
        <v>550.23726562500008</v>
      </c>
      <c r="BG289" s="4">
        <f t="shared" si="248"/>
        <v>550.23726562500008</v>
      </c>
      <c r="BH289" s="4">
        <f t="shared" si="248"/>
        <v>550.23726562500008</v>
      </c>
      <c r="BI289" s="4">
        <f t="shared" si="248"/>
        <v>550.23726562500008</v>
      </c>
    </row>
    <row r="290" spans="1:61" ht="15.75" customHeight="1" x14ac:dyDescent="0.2">
      <c r="A290" s="3" t="s">
        <v>171</v>
      </c>
      <c r="B290" s="4">
        <f t="shared" ref="B290:Q310" si="249">IF(B229&gt;$C$252,(B229-$C$252)*$D$252,0)</f>
        <v>0</v>
      </c>
      <c r="C290" s="4">
        <f t="shared" si="249"/>
        <v>0</v>
      </c>
      <c r="D290" s="4">
        <f t="shared" si="249"/>
        <v>0</v>
      </c>
      <c r="E290" s="4">
        <f t="shared" si="249"/>
        <v>0</v>
      </c>
      <c r="F290" s="4">
        <f t="shared" si="249"/>
        <v>0</v>
      </c>
      <c r="G290" s="4">
        <f t="shared" si="249"/>
        <v>0</v>
      </c>
      <c r="H290" s="4">
        <f t="shared" si="249"/>
        <v>0</v>
      </c>
      <c r="I290" s="4">
        <f t="shared" si="249"/>
        <v>0</v>
      </c>
      <c r="J290" s="4">
        <f t="shared" si="249"/>
        <v>0</v>
      </c>
      <c r="K290" s="4">
        <f t="shared" si="249"/>
        <v>0</v>
      </c>
      <c r="L290" s="4">
        <f t="shared" si="249"/>
        <v>0</v>
      </c>
      <c r="M290" s="4">
        <f t="shared" si="249"/>
        <v>0</v>
      </c>
      <c r="N290" s="4">
        <f t="shared" si="249"/>
        <v>405.99600000000004</v>
      </c>
      <c r="O290" s="4">
        <f t="shared" si="249"/>
        <v>405.99600000000004</v>
      </c>
      <c r="P290" s="4">
        <f t="shared" si="249"/>
        <v>405.99600000000004</v>
      </c>
      <c r="Q290" s="4">
        <f t="shared" si="249"/>
        <v>405.99600000000004</v>
      </c>
      <c r="R290" s="4">
        <f t="shared" si="248"/>
        <v>405.99600000000004</v>
      </c>
      <c r="S290" s="4">
        <f t="shared" si="248"/>
        <v>405.99600000000004</v>
      </c>
      <c r="T290" s="4">
        <f t="shared" si="248"/>
        <v>405.99600000000004</v>
      </c>
      <c r="U290" s="4">
        <f t="shared" si="248"/>
        <v>405.99600000000004</v>
      </c>
      <c r="V290" s="4">
        <f t="shared" si="248"/>
        <v>405.99600000000004</v>
      </c>
      <c r="W290" s="4">
        <f t="shared" si="248"/>
        <v>405.99600000000004</v>
      </c>
      <c r="X290" s="4">
        <f t="shared" si="248"/>
        <v>405.99600000000004</v>
      </c>
      <c r="Y290" s="4">
        <f t="shared" si="248"/>
        <v>405.99600000000004</v>
      </c>
      <c r="Z290" s="4">
        <f t="shared" si="248"/>
        <v>423.24600000000004</v>
      </c>
      <c r="AA290" s="4">
        <f t="shared" si="248"/>
        <v>423.24600000000004</v>
      </c>
      <c r="AB290" s="4">
        <f t="shared" si="248"/>
        <v>423.24600000000004</v>
      </c>
      <c r="AC290" s="4">
        <f t="shared" si="248"/>
        <v>423.24600000000004</v>
      </c>
      <c r="AD290" s="4">
        <f t="shared" si="248"/>
        <v>423.24600000000004</v>
      </c>
      <c r="AE290" s="4">
        <f t="shared" si="248"/>
        <v>423.24600000000004</v>
      </c>
      <c r="AF290" s="4">
        <f t="shared" si="248"/>
        <v>423.24600000000004</v>
      </c>
      <c r="AG290" s="4">
        <f t="shared" si="248"/>
        <v>423.24600000000004</v>
      </c>
      <c r="AH290" s="4">
        <f t="shared" si="248"/>
        <v>423.24600000000004</v>
      </c>
      <c r="AI290" s="4">
        <f t="shared" si="248"/>
        <v>423.24600000000004</v>
      </c>
      <c r="AJ290" s="4">
        <f t="shared" si="248"/>
        <v>423.24600000000004</v>
      </c>
      <c r="AK290" s="4">
        <f t="shared" si="248"/>
        <v>423.24600000000004</v>
      </c>
      <c r="AL290" s="4">
        <f t="shared" si="248"/>
        <v>441.35850000000005</v>
      </c>
      <c r="AM290" s="4">
        <f t="shared" si="248"/>
        <v>441.35850000000005</v>
      </c>
      <c r="AN290" s="4">
        <f t="shared" si="248"/>
        <v>441.35850000000005</v>
      </c>
      <c r="AO290" s="4">
        <f t="shared" si="248"/>
        <v>441.35850000000005</v>
      </c>
      <c r="AP290" s="4">
        <f t="shared" si="248"/>
        <v>441.35850000000005</v>
      </c>
      <c r="AQ290" s="4">
        <f t="shared" si="248"/>
        <v>441.35850000000005</v>
      </c>
      <c r="AR290" s="4">
        <f t="shared" si="248"/>
        <v>441.35850000000005</v>
      </c>
      <c r="AS290" s="4">
        <f t="shared" si="248"/>
        <v>441.35850000000005</v>
      </c>
      <c r="AT290" s="4">
        <f t="shared" si="248"/>
        <v>441.35850000000005</v>
      </c>
      <c r="AU290" s="4">
        <f t="shared" si="248"/>
        <v>441.35850000000005</v>
      </c>
      <c r="AV290" s="4">
        <f t="shared" si="248"/>
        <v>441.35850000000005</v>
      </c>
      <c r="AW290" s="4">
        <f t="shared" si="248"/>
        <v>441.35850000000005</v>
      </c>
      <c r="AX290" s="4">
        <f t="shared" si="248"/>
        <v>460.37662500000005</v>
      </c>
      <c r="AY290" s="4">
        <f t="shared" si="248"/>
        <v>460.37662500000005</v>
      </c>
      <c r="AZ290" s="4">
        <f t="shared" si="248"/>
        <v>460.37662500000005</v>
      </c>
      <c r="BA290" s="4">
        <f t="shared" si="248"/>
        <v>460.37662500000005</v>
      </c>
      <c r="BB290" s="4">
        <f t="shared" si="248"/>
        <v>460.37662500000005</v>
      </c>
      <c r="BC290" s="4">
        <f t="shared" si="248"/>
        <v>460.37662500000005</v>
      </c>
      <c r="BD290" s="4">
        <f t="shared" si="248"/>
        <v>460.37662500000005</v>
      </c>
      <c r="BE290" s="4">
        <f t="shared" si="248"/>
        <v>460.37662500000005</v>
      </c>
      <c r="BF290" s="4">
        <f t="shared" si="248"/>
        <v>460.37662500000005</v>
      </c>
      <c r="BG290" s="4">
        <f t="shared" si="248"/>
        <v>460.37662500000005</v>
      </c>
      <c r="BH290" s="4">
        <f t="shared" si="248"/>
        <v>460.37662500000005</v>
      </c>
      <c r="BI290" s="4">
        <f t="shared" si="248"/>
        <v>460.37662500000005</v>
      </c>
    </row>
    <row r="291" spans="1:61" ht="15.75" customHeight="1" x14ac:dyDescent="0.2">
      <c r="A291" s="3" t="s">
        <v>173</v>
      </c>
      <c r="B291" s="4">
        <f t="shared" si="249"/>
        <v>0</v>
      </c>
      <c r="C291" s="4">
        <f t="shared" si="248"/>
        <v>0</v>
      </c>
      <c r="D291" s="4">
        <f t="shared" si="248"/>
        <v>0</v>
      </c>
      <c r="E291" s="4">
        <f t="shared" si="248"/>
        <v>0</v>
      </c>
      <c r="F291" s="4">
        <f t="shared" si="248"/>
        <v>0</v>
      </c>
      <c r="G291" s="4">
        <f t="shared" si="248"/>
        <v>0</v>
      </c>
      <c r="H291" s="4">
        <f t="shared" si="248"/>
        <v>815.39600000000007</v>
      </c>
      <c r="I291" s="4">
        <f t="shared" si="248"/>
        <v>815.39600000000007</v>
      </c>
      <c r="J291" s="4">
        <f t="shared" si="248"/>
        <v>815.39600000000007</v>
      </c>
      <c r="K291" s="4">
        <f t="shared" si="248"/>
        <v>815.39600000000007</v>
      </c>
      <c r="L291" s="4">
        <f t="shared" si="248"/>
        <v>815.39600000000007</v>
      </c>
      <c r="M291" s="4">
        <f t="shared" si="248"/>
        <v>815.39600000000007</v>
      </c>
      <c r="N291" s="4">
        <f t="shared" si="248"/>
        <v>861.39600000000019</v>
      </c>
      <c r="O291" s="4">
        <f t="shared" si="248"/>
        <v>861.39600000000019</v>
      </c>
      <c r="P291" s="4">
        <f t="shared" si="248"/>
        <v>861.39600000000019</v>
      </c>
      <c r="Q291" s="4">
        <f t="shared" si="248"/>
        <v>861.39600000000019</v>
      </c>
      <c r="R291" s="4">
        <f t="shared" si="248"/>
        <v>861.39600000000019</v>
      </c>
      <c r="S291" s="4">
        <f t="shared" si="248"/>
        <v>861.39600000000019</v>
      </c>
      <c r="T291" s="4">
        <f t="shared" si="248"/>
        <v>470.39600000000007</v>
      </c>
      <c r="U291" s="4">
        <f t="shared" si="248"/>
        <v>470.39600000000007</v>
      </c>
      <c r="V291" s="4">
        <f t="shared" si="248"/>
        <v>470.39600000000007</v>
      </c>
      <c r="W291" s="4">
        <f t="shared" si="248"/>
        <v>470.39600000000007</v>
      </c>
      <c r="X291" s="4">
        <f t="shared" si="248"/>
        <v>470.39600000000007</v>
      </c>
      <c r="Y291" s="4">
        <f t="shared" si="248"/>
        <v>470.39600000000007</v>
      </c>
      <c r="Z291" s="4">
        <f t="shared" si="248"/>
        <v>499.14600000000019</v>
      </c>
      <c r="AA291" s="4">
        <f t="shared" si="248"/>
        <v>499.14600000000019</v>
      </c>
      <c r="AB291" s="4">
        <f t="shared" si="248"/>
        <v>499.14600000000019</v>
      </c>
      <c r="AC291" s="4">
        <f t="shared" si="248"/>
        <v>499.14600000000019</v>
      </c>
      <c r="AD291" s="4">
        <f t="shared" si="248"/>
        <v>499.14600000000019</v>
      </c>
      <c r="AE291" s="4">
        <f t="shared" si="248"/>
        <v>499.14600000000019</v>
      </c>
      <c r="AF291" s="4">
        <f t="shared" si="248"/>
        <v>499.14600000000019</v>
      </c>
      <c r="AG291" s="4">
        <f t="shared" si="248"/>
        <v>499.14600000000019</v>
      </c>
      <c r="AH291" s="4">
        <f t="shared" si="248"/>
        <v>499.14600000000019</v>
      </c>
      <c r="AI291" s="4">
        <f t="shared" si="248"/>
        <v>499.14600000000019</v>
      </c>
      <c r="AJ291" s="4">
        <f t="shared" si="248"/>
        <v>499.14600000000019</v>
      </c>
      <c r="AK291" s="4">
        <f t="shared" si="248"/>
        <v>1223.6460000000004</v>
      </c>
      <c r="AL291" s="4">
        <f t="shared" si="248"/>
        <v>529.33350000000019</v>
      </c>
      <c r="AM291" s="4">
        <f t="shared" si="248"/>
        <v>529.33350000000019</v>
      </c>
      <c r="AN291" s="4">
        <f t="shared" si="248"/>
        <v>529.33350000000019</v>
      </c>
      <c r="AO291" s="4">
        <f t="shared" si="248"/>
        <v>529.33350000000019</v>
      </c>
      <c r="AP291" s="4">
        <f t="shared" si="248"/>
        <v>529.33350000000019</v>
      </c>
      <c r="AQ291" s="4">
        <f t="shared" si="248"/>
        <v>529.33350000000019</v>
      </c>
      <c r="AR291" s="4">
        <f t="shared" si="248"/>
        <v>642.89600000000007</v>
      </c>
      <c r="AS291" s="4">
        <f t="shared" si="248"/>
        <v>642.89600000000007</v>
      </c>
      <c r="AT291" s="4">
        <f t="shared" si="248"/>
        <v>642.89600000000007</v>
      </c>
      <c r="AU291" s="4">
        <f t="shared" si="248"/>
        <v>642.89600000000007</v>
      </c>
      <c r="AV291" s="4">
        <f t="shared" si="248"/>
        <v>642.89600000000007</v>
      </c>
      <c r="AW291" s="4">
        <f t="shared" si="248"/>
        <v>1471.7585000000004</v>
      </c>
      <c r="AX291" s="4">
        <f t="shared" si="248"/>
        <v>680.27100000000019</v>
      </c>
      <c r="AY291" s="4">
        <f t="shared" si="248"/>
        <v>680.27100000000019</v>
      </c>
      <c r="AZ291" s="4">
        <f t="shared" si="248"/>
        <v>680.27100000000019</v>
      </c>
      <c r="BA291" s="4">
        <f t="shared" si="248"/>
        <v>680.27100000000019</v>
      </c>
      <c r="BB291" s="4">
        <f t="shared" si="248"/>
        <v>680.27100000000019</v>
      </c>
      <c r="BC291" s="4">
        <f t="shared" si="248"/>
        <v>680.27100000000019</v>
      </c>
      <c r="BD291" s="4">
        <f t="shared" si="248"/>
        <v>680.27100000000019</v>
      </c>
      <c r="BE291" s="4">
        <f t="shared" si="248"/>
        <v>680.27100000000019</v>
      </c>
      <c r="BF291" s="4">
        <f t="shared" si="248"/>
        <v>680.27100000000019</v>
      </c>
      <c r="BG291" s="4">
        <f t="shared" si="248"/>
        <v>680.27100000000019</v>
      </c>
      <c r="BH291" s="4">
        <f t="shared" si="248"/>
        <v>680.27100000000019</v>
      </c>
      <c r="BI291" s="4">
        <f t="shared" si="248"/>
        <v>1622.1210000000005</v>
      </c>
    </row>
    <row r="292" spans="1:61" ht="15.75" customHeight="1" x14ac:dyDescent="0.2">
      <c r="A292" s="3" t="s">
        <v>173</v>
      </c>
      <c r="B292" s="4">
        <f t="shared" si="249"/>
        <v>0</v>
      </c>
      <c r="C292" s="4">
        <f t="shared" si="248"/>
        <v>0</v>
      </c>
      <c r="D292" s="4">
        <f t="shared" si="248"/>
        <v>0</v>
      </c>
      <c r="E292" s="4">
        <f t="shared" si="248"/>
        <v>0</v>
      </c>
      <c r="F292" s="4">
        <f t="shared" si="248"/>
        <v>0</v>
      </c>
      <c r="G292" s="4">
        <f t="shared" si="248"/>
        <v>0</v>
      </c>
      <c r="H292" s="4">
        <f t="shared" si="248"/>
        <v>0</v>
      </c>
      <c r="I292" s="4">
        <f t="shared" si="248"/>
        <v>0</v>
      </c>
      <c r="J292" s="4">
        <f t="shared" si="248"/>
        <v>0</v>
      </c>
      <c r="K292" s="4">
        <f t="shared" si="248"/>
        <v>470.39600000000007</v>
      </c>
      <c r="L292" s="4">
        <f t="shared" si="248"/>
        <v>470.39600000000007</v>
      </c>
      <c r="M292" s="4">
        <f t="shared" si="248"/>
        <v>470.39600000000007</v>
      </c>
      <c r="N292" s="4">
        <f t="shared" si="248"/>
        <v>499.14600000000019</v>
      </c>
      <c r="O292" s="4">
        <f t="shared" si="248"/>
        <v>499.14600000000019</v>
      </c>
      <c r="P292" s="4">
        <f t="shared" si="248"/>
        <v>499.14600000000019</v>
      </c>
      <c r="Q292" s="4">
        <f t="shared" si="248"/>
        <v>499.14600000000019</v>
      </c>
      <c r="R292" s="4">
        <f t="shared" si="248"/>
        <v>499.14600000000019</v>
      </c>
      <c r="S292" s="4">
        <f t="shared" si="248"/>
        <v>499.14600000000019</v>
      </c>
      <c r="T292" s="4">
        <f t="shared" si="248"/>
        <v>499.14600000000019</v>
      </c>
      <c r="U292" s="4">
        <f t="shared" si="248"/>
        <v>499.14600000000019</v>
      </c>
      <c r="V292" s="4">
        <f t="shared" si="248"/>
        <v>499.14600000000019</v>
      </c>
      <c r="W292" s="4">
        <f t="shared" si="248"/>
        <v>499.14600000000019</v>
      </c>
      <c r="X292" s="4">
        <f t="shared" si="248"/>
        <v>499.14600000000019</v>
      </c>
      <c r="Y292" s="4">
        <f t="shared" si="248"/>
        <v>499.14600000000019</v>
      </c>
      <c r="Z292" s="4">
        <f t="shared" si="248"/>
        <v>529.33350000000019</v>
      </c>
      <c r="AA292" s="4">
        <f t="shared" si="248"/>
        <v>529.33350000000019</v>
      </c>
      <c r="AB292" s="4">
        <f t="shared" si="248"/>
        <v>529.33350000000019</v>
      </c>
      <c r="AC292" s="4">
        <f t="shared" si="248"/>
        <v>529.33350000000019</v>
      </c>
      <c r="AD292" s="4">
        <f t="shared" si="248"/>
        <v>529.33350000000019</v>
      </c>
      <c r="AE292" s="4">
        <f t="shared" si="248"/>
        <v>529.33350000000019</v>
      </c>
      <c r="AF292" s="4">
        <f t="shared" si="248"/>
        <v>529.33350000000019</v>
      </c>
      <c r="AG292" s="4">
        <f t="shared" si="248"/>
        <v>529.33350000000019</v>
      </c>
      <c r="AH292" s="4">
        <f t="shared" si="248"/>
        <v>529.33350000000019</v>
      </c>
      <c r="AI292" s="4">
        <f t="shared" si="248"/>
        <v>529.33350000000019</v>
      </c>
      <c r="AJ292" s="4">
        <f t="shared" si="248"/>
        <v>529.33350000000019</v>
      </c>
      <c r="AK292" s="4">
        <f t="shared" si="248"/>
        <v>1290.0585000000003</v>
      </c>
      <c r="AL292" s="4">
        <f t="shared" si="248"/>
        <v>561.03037500000016</v>
      </c>
      <c r="AM292" s="4">
        <f t="shared" si="248"/>
        <v>561.03037500000016</v>
      </c>
      <c r="AN292" s="4">
        <f t="shared" si="248"/>
        <v>561.03037500000016</v>
      </c>
      <c r="AO292" s="4">
        <f t="shared" si="248"/>
        <v>561.03037500000016</v>
      </c>
      <c r="AP292" s="4">
        <f t="shared" si="248"/>
        <v>561.03037500000016</v>
      </c>
      <c r="AQ292" s="4">
        <f t="shared" si="248"/>
        <v>561.03037500000016</v>
      </c>
      <c r="AR292" s="4">
        <f t="shared" si="248"/>
        <v>470.39600000000007</v>
      </c>
      <c r="AS292" s="4">
        <f t="shared" si="248"/>
        <v>470.39600000000007</v>
      </c>
      <c r="AT292" s="4">
        <f t="shared" si="248"/>
        <v>470.39600000000007</v>
      </c>
      <c r="AU292" s="4">
        <f t="shared" si="248"/>
        <v>470.39600000000007</v>
      </c>
      <c r="AV292" s="4">
        <f t="shared" si="248"/>
        <v>470.39600000000007</v>
      </c>
      <c r="AW292" s="4">
        <f t="shared" si="248"/>
        <v>1214.7766250000002</v>
      </c>
      <c r="AX292" s="4">
        <f t="shared" si="248"/>
        <v>499.14600000000019</v>
      </c>
      <c r="AY292" s="4">
        <f t="shared" si="248"/>
        <v>499.14600000000019</v>
      </c>
      <c r="AZ292" s="4">
        <f t="shared" si="248"/>
        <v>499.14600000000019</v>
      </c>
      <c r="BA292" s="4">
        <f t="shared" si="248"/>
        <v>499.14600000000019</v>
      </c>
      <c r="BB292" s="4">
        <f t="shared" si="248"/>
        <v>499.14600000000019</v>
      </c>
      <c r="BC292" s="4">
        <f t="shared" si="248"/>
        <v>499.14600000000019</v>
      </c>
      <c r="BD292" s="4">
        <f t="shared" si="248"/>
        <v>499.14600000000019</v>
      </c>
      <c r="BE292" s="4">
        <f t="shared" si="248"/>
        <v>499.14600000000019</v>
      </c>
      <c r="BF292" s="4">
        <f t="shared" si="248"/>
        <v>499.14600000000019</v>
      </c>
      <c r="BG292" s="4">
        <f t="shared" si="248"/>
        <v>499.14600000000019</v>
      </c>
      <c r="BH292" s="4">
        <f t="shared" si="248"/>
        <v>499.14600000000019</v>
      </c>
      <c r="BI292" s="4">
        <f t="shared" si="248"/>
        <v>1223.6460000000004</v>
      </c>
    </row>
    <row r="293" spans="1:61" ht="15.75" customHeight="1" x14ac:dyDescent="0.2">
      <c r="A293" s="3" t="s">
        <v>173</v>
      </c>
      <c r="B293" s="4">
        <f t="shared" si="249"/>
        <v>0</v>
      </c>
      <c r="C293" s="4">
        <f t="shared" si="248"/>
        <v>0</v>
      </c>
      <c r="D293" s="4">
        <f t="shared" si="248"/>
        <v>0</v>
      </c>
      <c r="E293" s="4">
        <f t="shared" si="248"/>
        <v>0</v>
      </c>
      <c r="F293" s="4">
        <f t="shared" si="248"/>
        <v>0</v>
      </c>
      <c r="G293" s="4">
        <f t="shared" si="248"/>
        <v>0</v>
      </c>
      <c r="H293" s="4">
        <f t="shared" si="248"/>
        <v>0</v>
      </c>
      <c r="I293" s="4">
        <f t="shared" si="248"/>
        <v>0</v>
      </c>
      <c r="J293" s="4">
        <f t="shared" si="248"/>
        <v>0</v>
      </c>
      <c r="K293" s="4">
        <f t="shared" si="248"/>
        <v>0</v>
      </c>
      <c r="L293" s="4">
        <f t="shared" si="248"/>
        <v>0</v>
      </c>
      <c r="M293" s="4">
        <f t="shared" si="248"/>
        <v>0</v>
      </c>
      <c r="N293" s="4">
        <f t="shared" si="248"/>
        <v>0</v>
      </c>
      <c r="O293" s="4">
        <f t="shared" si="248"/>
        <v>0</v>
      </c>
      <c r="P293" s="4">
        <f t="shared" si="248"/>
        <v>0</v>
      </c>
      <c r="Q293" s="4">
        <f t="shared" si="248"/>
        <v>355.39600000000007</v>
      </c>
      <c r="R293" s="4">
        <f t="shared" si="248"/>
        <v>355.39600000000007</v>
      </c>
      <c r="S293" s="4">
        <f t="shared" si="248"/>
        <v>355.39600000000007</v>
      </c>
      <c r="T293" s="4">
        <f t="shared" si="248"/>
        <v>355.39600000000007</v>
      </c>
      <c r="U293" s="4">
        <f t="shared" si="248"/>
        <v>355.39600000000007</v>
      </c>
      <c r="V293" s="4">
        <f t="shared" si="248"/>
        <v>355.39600000000007</v>
      </c>
      <c r="W293" s="4">
        <f t="shared" si="248"/>
        <v>355.39600000000007</v>
      </c>
      <c r="X293" s="4">
        <f t="shared" si="248"/>
        <v>355.39600000000007</v>
      </c>
      <c r="Y293" s="4">
        <f t="shared" si="248"/>
        <v>355.39600000000007</v>
      </c>
      <c r="Z293" s="4">
        <f t="shared" si="248"/>
        <v>378.39600000000007</v>
      </c>
      <c r="AA293" s="4">
        <f t="shared" si="248"/>
        <v>378.39600000000007</v>
      </c>
      <c r="AB293" s="4">
        <f t="shared" si="248"/>
        <v>378.39600000000007</v>
      </c>
      <c r="AC293" s="4">
        <f t="shared" si="248"/>
        <v>378.39600000000007</v>
      </c>
      <c r="AD293" s="4">
        <f t="shared" ref="C293:BI297" si="250">IF(AD232&gt;$C$252,(AD232-$C$252)*$D$252,0)</f>
        <v>378.39600000000007</v>
      </c>
      <c r="AE293" s="4">
        <f t="shared" si="250"/>
        <v>378.39600000000007</v>
      </c>
      <c r="AF293" s="4">
        <f t="shared" si="250"/>
        <v>378.39600000000007</v>
      </c>
      <c r="AG293" s="4">
        <f t="shared" si="250"/>
        <v>378.39600000000007</v>
      </c>
      <c r="AH293" s="4">
        <f t="shared" si="250"/>
        <v>378.39600000000007</v>
      </c>
      <c r="AI293" s="4">
        <f t="shared" si="250"/>
        <v>378.39600000000007</v>
      </c>
      <c r="AJ293" s="4">
        <f t="shared" si="250"/>
        <v>378.39600000000007</v>
      </c>
      <c r="AK293" s="4">
        <f t="shared" si="250"/>
        <v>957.99600000000032</v>
      </c>
      <c r="AL293" s="4">
        <f t="shared" si="250"/>
        <v>402.54600000000011</v>
      </c>
      <c r="AM293" s="4">
        <f t="shared" si="250"/>
        <v>402.54600000000011</v>
      </c>
      <c r="AN293" s="4">
        <f t="shared" si="250"/>
        <v>402.54600000000011</v>
      </c>
      <c r="AO293" s="4">
        <f t="shared" si="250"/>
        <v>402.54600000000011</v>
      </c>
      <c r="AP293" s="4">
        <f t="shared" si="250"/>
        <v>402.54600000000011</v>
      </c>
      <c r="AQ293" s="4">
        <f t="shared" si="250"/>
        <v>402.54600000000011</v>
      </c>
      <c r="AR293" s="4">
        <f t="shared" si="250"/>
        <v>402.54600000000011</v>
      </c>
      <c r="AS293" s="4">
        <f t="shared" si="250"/>
        <v>402.54600000000011</v>
      </c>
      <c r="AT293" s="4">
        <f t="shared" si="250"/>
        <v>402.54600000000011</v>
      </c>
      <c r="AU293" s="4">
        <f t="shared" si="250"/>
        <v>402.54600000000011</v>
      </c>
      <c r="AV293" s="4">
        <f t="shared" si="250"/>
        <v>402.54600000000011</v>
      </c>
      <c r="AW293" s="4">
        <f t="shared" si="250"/>
        <v>1011.1260000000003</v>
      </c>
      <c r="AX293" s="4">
        <f t="shared" si="250"/>
        <v>427.90350000000012</v>
      </c>
      <c r="AY293" s="4">
        <f t="shared" si="250"/>
        <v>427.90350000000012</v>
      </c>
      <c r="AZ293" s="4">
        <f t="shared" si="250"/>
        <v>427.90350000000012</v>
      </c>
      <c r="BA293" s="4">
        <f t="shared" si="250"/>
        <v>427.90350000000012</v>
      </c>
      <c r="BB293" s="4">
        <f t="shared" si="250"/>
        <v>427.90350000000012</v>
      </c>
      <c r="BC293" s="4">
        <f t="shared" si="250"/>
        <v>427.90350000000012</v>
      </c>
      <c r="BD293" s="4">
        <f t="shared" si="250"/>
        <v>427.90350000000012</v>
      </c>
      <c r="BE293" s="4">
        <f t="shared" si="250"/>
        <v>427.90350000000012</v>
      </c>
      <c r="BF293" s="4">
        <f t="shared" si="250"/>
        <v>427.90350000000012</v>
      </c>
      <c r="BG293" s="4">
        <f t="shared" si="250"/>
        <v>427.90350000000012</v>
      </c>
      <c r="BH293" s="4">
        <f t="shared" si="250"/>
        <v>427.90350000000012</v>
      </c>
      <c r="BI293" s="4">
        <f t="shared" si="250"/>
        <v>1066.9125000000004</v>
      </c>
    </row>
    <row r="294" spans="1:61" ht="15.75" customHeight="1" x14ac:dyDescent="0.2">
      <c r="A294" s="3" t="s">
        <v>173</v>
      </c>
      <c r="B294" s="4">
        <f t="shared" si="249"/>
        <v>0</v>
      </c>
      <c r="C294" s="4">
        <f t="shared" si="250"/>
        <v>0</v>
      </c>
      <c r="D294" s="4">
        <f t="shared" si="250"/>
        <v>0</v>
      </c>
      <c r="E294" s="4">
        <f t="shared" si="250"/>
        <v>0</v>
      </c>
      <c r="F294" s="4">
        <f t="shared" si="250"/>
        <v>0</v>
      </c>
      <c r="G294" s="4">
        <f t="shared" si="250"/>
        <v>0</v>
      </c>
      <c r="H294" s="4">
        <f t="shared" si="250"/>
        <v>0</v>
      </c>
      <c r="I294" s="4">
        <f t="shared" si="250"/>
        <v>0</v>
      </c>
      <c r="J294" s="4">
        <f t="shared" si="250"/>
        <v>0</v>
      </c>
      <c r="K294" s="4">
        <f t="shared" si="250"/>
        <v>0</v>
      </c>
      <c r="L294" s="4">
        <f t="shared" si="250"/>
        <v>0</v>
      </c>
      <c r="M294" s="4">
        <f t="shared" si="250"/>
        <v>0</v>
      </c>
      <c r="N294" s="4">
        <f t="shared" si="250"/>
        <v>0</v>
      </c>
      <c r="O294" s="4">
        <f t="shared" si="250"/>
        <v>0</v>
      </c>
      <c r="P294" s="4">
        <f t="shared" si="250"/>
        <v>0</v>
      </c>
      <c r="Q294" s="4">
        <f t="shared" si="250"/>
        <v>0</v>
      </c>
      <c r="R294" s="4">
        <f t="shared" si="250"/>
        <v>0</v>
      </c>
      <c r="S294" s="4">
        <f t="shared" si="250"/>
        <v>0</v>
      </c>
      <c r="T294" s="4">
        <f t="shared" si="250"/>
        <v>0</v>
      </c>
      <c r="U294" s="4">
        <f t="shared" si="250"/>
        <v>0</v>
      </c>
      <c r="V294" s="4">
        <f t="shared" si="250"/>
        <v>0</v>
      </c>
      <c r="W294" s="4">
        <f t="shared" si="250"/>
        <v>0</v>
      </c>
      <c r="X294" s="4">
        <f t="shared" si="250"/>
        <v>0</v>
      </c>
      <c r="Y294" s="4">
        <f t="shared" si="250"/>
        <v>0</v>
      </c>
      <c r="Z294" s="4">
        <f t="shared" si="250"/>
        <v>378.39600000000002</v>
      </c>
      <c r="AA294" s="4">
        <f t="shared" si="250"/>
        <v>378.39600000000002</v>
      </c>
      <c r="AB294" s="4">
        <f t="shared" si="250"/>
        <v>378.39600000000002</v>
      </c>
      <c r="AC294" s="4">
        <f t="shared" si="250"/>
        <v>378.39600000000002</v>
      </c>
      <c r="AD294" s="4">
        <f t="shared" si="250"/>
        <v>378.39600000000002</v>
      </c>
      <c r="AE294" s="4">
        <f t="shared" si="250"/>
        <v>378.39600000000002</v>
      </c>
      <c r="AF294" s="4">
        <f t="shared" si="250"/>
        <v>378.39600000000002</v>
      </c>
      <c r="AG294" s="4">
        <f t="shared" si="250"/>
        <v>378.39600000000002</v>
      </c>
      <c r="AH294" s="4">
        <f t="shared" si="250"/>
        <v>378.39600000000002</v>
      </c>
      <c r="AI294" s="4">
        <f t="shared" si="250"/>
        <v>378.39600000000002</v>
      </c>
      <c r="AJ294" s="4">
        <f t="shared" si="250"/>
        <v>378.39600000000002</v>
      </c>
      <c r="AK294" s="4">
        <f t="shared" si="250"/>
        <v>957.99600000000009</v>
      </c>
      <c r="AL294" s="4">
        <f t="shared" si="250"/>
        <v>402.54600000000005</v>
      </c>
      <c r="AM294" s="4">
        <f t="shared" si="250"/>
        <v>402.54600000000005</v>
      </c>
      <c r="AN294" s="4">
        <f t="shared" si="250"/>
        <v>402.54600000000005</v>
      </c>
      <c r="AO294" s="4">
        <f t="shared" si="250"/>
        <v>402.54600000000005</v>
      </c>
      <c r="AP294" s="4">
        <f t="shared" si="250"/>
        <v>402.54600000000005</v>
      </c>
      <c r="AQ294" s="4">
        <f t="shared" si="250"/>
        <v>402.54600000000005</v>
      </c>
      <c r="AR294" s="4">
        <f t="shared" si="250"/>
        <v>402.54600000000005</v>
      </c>
      <c r="AS294" s="4">
        <f t="shared" si="250"/>
        <v>402.54600000000005</v>
      </c>
      <c r="AT294" s="4">
        <f t="shared" si="250"/>
        <v>402.54600000000005</v>
      </c>
      <c r="AU294" s="4">
        <f t="shared" si="250"/>
        <v>402.54600000000005</v>
      </c>
      <c r="AV294" s="4">
        <f t="shared" si="250"/>
        <v>402.54600000000005</v>
      </c>
      <c r="AW294" s="4">
        <f t="shared" si="250"/>
        <v>1011.1260000000001</v>
      </c>
      <c r="AX294" s="4">
        <f t="shared" si="250"/>
        <v>427.90350000000001</v>
      </c>
      <c r="AY294" s="4">
        <f t="shared" si="250"/>
        <v>427.90350000000001</v>
      </c>
      <c r="AZ294" s="4">
        <f t="shared" si="250"/>
        <v>427.90350000000001</v>
      </c>
      <c r="BA294" s="4">
        <f t="shared" si="250"/>
        <v>427.90350000000001</v>
      </c>
      <c r="BB294" s="4">
        <f t="shared" si="250"/>
        <v>427.90350000000001</v>
      </c>
      <c r="BC294" s="4">
        <f t="shared" si="250"/>
        <v>427.90350000000001</v>
      </c>
      <c r="BD294" s="4">
        <f t="shared" si="250"/>
        <v>427.90350000000001</v>
      </c>
      <c r="BE294" s="4">
        <f t="shared" si="250"/>
        <v>427.90350000000001</v>
      </c>
      <c r="BF294" s="4">
        <f t="shared" si="250"/>
        <v>427.90350000000001</v>
      </c>
      <c r="BG294" s="4">
        <f t="shared" si="250"/>
        <v>427.90350000000001</v>
      </c>
      <c r="BH294" s="4">
        <f t="shared" si="250"/>
        <v>427.90350000000001</v>
      </c>
      <c r="BI294" s="4">
        <f t="shared" si="250"/>
        <v>1066.9125000000001</v>
      </c>
    </row>
    <row r="295" spans="1:61" ht="15.75" customHeight="1" x14ac:dyDescent="0.2">
      <c r="A295" s="3" t="s">
        <v>174</v>
      </c>
      <c r="B295" s="4">
        <f t="shared" si="249"/>
        <v>297.89600000000002</v>
      </c>
      <c r="C295" s="4">
        <f t="shared" si="250"/>
        <v>297.89600000000002</v>
      </c>
      <c r="D295" s="4">
        <f t="shared" si="250"/>
        <v>297.89600000000002</v>
      </c>
      <c r="E295" s="4">
        <f t="shared" si="250"/>
        <v>297.89600000000002</v>
      </c>
      <c r="F295" s="4">
        <f t="shared" si="250"/>
        <v>297.89600000000002</v>
      </c>
      <c r="G295" s="4">
        <f t="shared" si="250"/>
        <v>297.89600000000002</v>
      </c>
      <c r="H295" s="4">
        <f t="shared" si="250"/>
        <v>297.89600000000002</v>
      </c>
      <c r="I295" s="4">
        <f t="shared" si="250"/>
        <v>297.89600000000002</v>
      </c>
      <c r="J295" s="4">
        <f t="shared" si="250"/>
        <v>297.89600000000002</v>
      </c>
      <c r="K295" s="4">
        <f t="shared" si="250"/>
        <v>297.89600000000002</v>
      </c>
      <c r="L295" s="4">
        <f t="shared" si="250"/>
        <v>297.89600000000002</v>
      </c>
      <c r="M295" s="4">
        <f t="shared" si="250"/>
        <v>297.89600000000002</v>
      </c>
      <c r="N295" s="4">
        <f t="shared" si="250"/>
        <v>318.02100000000002</v>
      </c>
      <c r="O295" s="4">
        <f t="shared" si="250"/>
        <v>318.02100000000002</v>
      </c>
      <c r="P295" s="4">
        <f t="shared" si="250"/>
        <v>318.02100000000002</v>
      </c>
      <c r="Q295" s="4">
        <f t="shared" si="250"/>
        <v>318.02100000000002</v>
      </c>
      <c r="R295" s="4">
        <f t="shared" si="250"/>
        <v>318.02100000000002</v>
      </c>
      <c r="S295" s="4">
        <f t="shared" si="250"/>
        <v>318.02100000000002</v>
      </c>
      <c r="T295" s="4">
        <f t="shared" si="250"/>
        <v>318.02100000000002</v>
      </c>
      <c r="U295" s="4">
        <f t="shared" si="250"/>
        <v>318.02100000000002</v>
      </c>
      <c r="V295" s="4">
        <f t="shared" si="250"/>
        <v>318.02100000000002</v>
      </c>
      <c r="W295" s="4">
        <f t="shared" si="250"/>
        <v>318.02100000000002</v>
      </c>
      <c r="X295" s="4">
        <f t="shared" si="250"/>
        <v>318.02100000000002</v>
      </c>
      <c r="Y295" s="4">
        <f t="shared" si="250"/>
        <v>318.02100000000002</v>
      </c>
      <c r="Z295" s="4">
        <f t="shared" si="250"/>
        <v>339.15225000000004</v>
      </c>
      <c r="AA295" s="4">
        <f t="shared" si="250"/>
        <v>339.15225000000004</v>
      </c>
      <c r="AB295" s="4">
        <f t="shared" si="250"/>
        <v>339.15225000000004</v>
      </c>
      <c r="AC295" s="4">
        <f t="shared" si="250"/>
        <v>339.15225000000004</v>
      </c>
      <c r="AD295" s="4">
        <f t="shared" si="250"/>
        <v>339.15225000000004</v>
      </c>
      <c r="AE295" s="4">
        <f t="shared" si="250"/>
        <v>339.15225000000004</v>
      </c>
      <c r="AF295" s="4">
        <f t="shared" si="250"/>
        <v>339.15225000000004</v>
      </c>
      <c r="AG295" s="4">
        <f t="shared" si="250"/>
        <v>339.15225000000004</v>
      </c>
      <c r="AH295" s="4">
        <f t="shared" si="250"/>
        <v>339.15225000000004</v>
      </c>
      <c r="AI295" s="4">
        <f t="shared" si="250"/>
        <v>339.15225000000004</v>
      </c>
      <c r="AJ295" s="4">
        <f t="shared" si="250"/>
        <v>339.15225000000004</v>
      </c>
      <c r="AK295" s="4">
        <f t="shared" si="250"/>
        <v>871.65975000000003</v>
      </c>
      <c r="AL295" s="4">
        <f t="shared" si="250"/>
        <v>361.34006250000004</v>
      </c>
      <c r="AM295" s="4">
        <f t="shared" si="250"/>
        <v>361.34006250000004</v>
      </c>
      <c r="AN295" s="4">
        <f t="shared" si="250"/>
        <v>361.34006250000004</v>
      </c>
      <c r="AO295" s="4">
        <f t="shared" si="250"/>
        <v>361.34006250000004</v>
      </c>
      <c r="AP295" s="4">
        <f t="shared" si="250"/>
        <v>361.34006250000004</v>
      </c>
      <c r="AQ295" s="4">
        <f t="shared" si="250"/>
        <v>361.34006250000004</v>
      </c>
      <c r="AR295" s="4">
        <f t="shared" si="250"/>
        <v>361.34006250000004</v>
      </c>
      <c r="AS295" s="4">
        <f t="shared" si="250"/>
        <v>361.34006250000004</v>
      </c>
      <c r="AT295" s="4">
        <f t="shared" si="250"/>
        <v>361.34006250000004</v>
      </c>
      <c r="AU295" s="4">
        <f t="shared" si="250"/>
        <v>361.34006250000004</v>
      </c>
      <c r="AV295" s="4">
        <f t="shared" si="250"/>
        <v>361.34006250000004</v>
      </c>
      <c r="AW295" s="4">
        <f t="shared" si="250"/>
        <v>920.47293750000006</v>
      </c>
      <c r="AX295" s="4">
        <f t="shared" si="250"/>
        <v>384.63726562500005</v>
      </c>
      <c r="AY295" s="4">
        <f t="shared" si="250"/>
        <v>384.63726562500005</v>
      </c>
      <c r="AZ295" s="4">
        <f t="shared" si="250"/>
        <v>384.63726562500005</v>
      </c>
      <c r="BA295" s="4">
        <f t="shared" si="250"/>
        <v>384.63726562500005</v>
      </c>
      <c r="BB295" s="4">
        <f t="shared" si="250"/>
        <v>384.63726562500005</v>
      </c>
      <c r="BC295" s="4">
        <f t="shared" si="250"/>
        <v>384.63726562500005</v>
      </c>
      <c r="BD295" s="4">
        <f t="shared" si="250"/>
        <v>384.63726562500005</v>
      </c>
      <c r="BE295" s="4">
        <f t="shared" si="250"/>
        <v>384.63726562500005</v>
      </c>
      <c r="BF295" s="4">
        <f t="shared" si="250"/>
        <v>384.63726562500005</v>
      </c>
      <c r="BG295" s="4">
        <f t="shared" si="250"/>
        <v>384.63726562500005</v>
      </c>
      <c r="BH295" s="4">
        <f t="shared" si="250"/>
        <v>384.63726562500005</v>
      </c>
      <c r="BI295" s="4">
        <f t="shared" si="250"/>
        <v>971.72678437500008</v>
      </c>
    </row>
    <row r="296" spans="1:61" ht="15.75" customHeight="1" x14ac:dyDescent="0.2">
      <c r="A296" s="3" t="s">
        <v>175</v>
      </c>
      <c r="B296" s="4">
        <f t="shared" si="249"/>
        <v>2195.3960000000002</v>
      </c>
      <c r="C296" s="4">
        <f t="shared" si="250"/>
        <v>2195.3960000000002</v>
      </c>
      <c r="D296" s="4">
        <f t="shared" si="250"/>
        <v>2195.3960000000002</v>
      </c>
      <c r="E296" s="4">
        <f t="shared" si="250"/>
        <v>2195.3960000000002</v>
      </c>
      <c r="F296" s="4">
        <f t="shared" si="250"/>
        <v>2195.3960000000002</v>
      </c>
      <c r="G296" s="4">
        <f t="shared" si="250"/>
        <v>2195.3960000000002</v>
      </c>
      <c r="H296" s="4">
        <f t="shared" si="250"/>
        <v>0</v>
      </c>
      <c r="I296" s="4">
        <f t="shared" si="250"/>
        <v>0</v>
      </c>
      <c r="J296" s="4">
        <f t="shared" si="250"/>
        <v>0</v>
      </c>
      <c r="K296" s="4">
        <f t="shared" si="250"/>
        <v>0</v>
      </c>
      <c r="L296" s="4">
        <f t="shared" si="250"/>
        <v>0</v>
      </c>
      <c r="M296" s="4">
        <f t="shared" si="250"/>
        <v>0</v>
      </c>
      <c r="N296" s="4">
        <f t="shared" si="250"/>
        <v>0</v>
      </c>
      <c r="O296" s="4">
        <f t="shared" si="250"/>
        <v>0</v>
      </c>
      <c r="P296" s="4">
        <f t="shared" si="250"/>
        <v>0</v>
      </c>
      <c r="Q296" s="4">
        <f t="shared" si="250"/>
        <v>0</v>
      </c>
      <c r="R296" s="4">
        <f t="shared" si="250"/>
        <v>0</v>
      </c>
      <c r="S296" s="4">
        <f t="shared" si="250"/>
        <v>0</v>
      </c>
      <c r="T296" s="4">
        <f t="shared" si="250"/>
        <v>0</v>
      </c>
      <c r="U296" s="4">
        <f t="shared" si="250"/>
        <v>0</v>
      </c>
      <c r="V296" s="4">
        <f t="shared" si="250"/>
        <v>0</v>
      </c>
      <c r="W296" s="4">
        <f t="shared" si="250"/>
        <v>0</v>
      </c>
      <c r="X296" s="4">
        <f t="shared" si="250"/>
        <v>0</v>
      </c>
      <c r="Y296" s="4">
        <f t="shared" si="250"/>
        <v>0</v>
      </c>
      <c r="Z296" s="4">
        <f t="shared" si="250"/>
        <v>0</v>
      </c>
      <c r="AA296" s="4">
        <f t="shared" si="250"/>
        <v>0</v>
      </c>
      <c r="AB296" s="4">
        <f t="shared" si="250"/>
        <v>0</v>
      </c>
      <c r="AC296" s="4">
        <f t="shared" si="250"/>
        <v>0</v>
      </c>
      <c r="AD296" s="4">
        <f t="shared" si="250"/>
        <v>0</v>
      </c>
      <c r="AE296" s="4">
        <f t="shared" si="250"/>
        <v>0</v>
      </c>
      <c r="AF296" s="4">
        <f t="shared" si="250"/>
        <v>0</v>
      </c>
      <c r="AG296" s="4">
        <f t="shared" si="250"/>
        <v>0</v>
      </c>
      <c r="AH296" s="4">
        <f t="shared" si="250"/>
        <v>0</v>
      </c>
      <c r="AI296" s="4">
        <f t="shared" si="250"/>
        <v>0</v>
      </c>
      <c r="AJ296" s="4">
        <f t="shared" si="250"/>
        <v>0</v>
      </c>
      <c r="AK296" s="4">
        <f t="shared" si="250"/>
        <v>0</v>
      </c>
      <c r="AL296" s="4">
        <f t="shared" si="250"/>
        <v>0</v>
      </c>
      <c r="AM296" s="4">
        <f t="shared" si="250"/>
        <v>0</v>
      </c>
      <c r="AN296" s="4">
        <f t="shared" si="250"/>
        <v>0</v>
      </c>
      <c r="AO296" s="4">
        <f t="shared" si="250"/>
        <v>0</v>
      </c>
      <c r="AP296" s="4">
        <f t="shared" si="250"/>
        <v>0</v>
      </c>
      <c r="AQ296" s="4">
        <f t="shared" si="250"/>
        <v>0</v>
      </c>
      <c r="AR296" s="4">
        <f t="shared" si="250"/>
        <v>0</v>
      </c>
      <c r="AS296" s="4">
        <f t="shared" si="250"/>
        <v>0</v>
      </c>
      <c r="AT296" s="4">
        <f t="shared" si="250"/>
        <v>0</v>
      </c>
      <c r="AU296" s="4">
        <f t="shared" si="250"/>
        <v>0</v>
      </c>
      <c r="AV296" s="4">
        <f t="shared" si="250"/>
        <v>0</v>
      </c>
      <c r="AW296" s="4">
        <f t="shared" si="250"/>
        <v>0</v>
      </c>
      <c r="AX296" s="4">
        <f t="shared" si="250"/>
        <v>0</v>
      </c>
      <c r="AY296" s="4">
        <f t="shared" si="250"/>
        <v>0</v>
      </c>
      <c r="AZ296" s="4">
        <f t="shared" si="250"/>
        <v>0</v>
      </c>
      <c r="BA296" s="4">
        <f t="shared" si="250"/>
        <v>0</v>
      </c>
      <c r="BB296" s="4">
        <f t="shared" si="250"/>
        <v>0</v>
      </c>
      <c r="BC296" s="4">
        <f t="shared" si="250"/>
        <v>0</v>
      </c>
      <c r="BD296" s="4">
        <f t="shared" si="250"/>
        <v>0</v>
      </c>
      <c r="BE296" s="4">
        <f t="shared" si="250"/>
        <v>0</v>
      </c>
      <c r="BF296" s="4">
        <f t="shared" si="250"/>
        <v>0</v>
      </c>
      <c r="BG296" s="4">
        <f t="shared" si="250"/>
        <v>0</v>
      </c>
      <c r="BH296" s="4">
        <f t="shared" si="250"/>
        <v>0</v>
      </c>
      <c r="BI296" s="4">
        <f t="shared" si="250"/>
        <v>0</v>
      </c>
    </row>
    <row r="297" spans="1:61" ht="15.75" customHeight="1" x14ac:dyDescent="0.2">
      <c r="A297" s="65" t="s">
        <v>176</v>
      </c>
      <c r="B297" s="4">
        <f t="shared" si="249"/>
        <v>309.39600000000002</v>
      </c>
      <c r="C297" s="4">
        <f t="shared" si="250"/>
        <v>309.39600000000002</v>
      </c>
      <c r="D297" s="4">
        <f t="shared" si="250"/>
        <v>309.39600000000002</v>
      </c>
      <c r="E297" s="4">
        <f t="shared" si="250"/>
        <v>1321.396</v>
      </c>
      <c r="F297" s="4">
        <f t="shared" si="250"/>
        <v>1321.396</v>
      </c>
      <c r="G297" s="4">
        <f t="shared" si="250"/>
        <v>1321.396</v>
      </c>
      <c r="H297" s="4">
        <f t="shared" si="250"/>
        <v>1321.396</v>
      </c>
      <c r="I297" s="4">
        <f t="shared" si="250"/>
        <v>1321.396</v>
      </c>
      <c r="J297" s="4">
        <f t="shared" si="250"/>
        <v>1321.396</v>
      </c>
      <c r="K297" s="4">
        <f t="shared" si="250"/>
        <v>1321.396</v>
      </c>
      <c r="L297" s="4">
        <f t="shared" si="250"/>
        <v>1321.396</v>
      </c>
      <c r="M297" s="4">
        <f t="shared" si="250"/>
        <v>1321.396</v>
      </c>
      <c r="N297" s="4">
        <f t="shared" si="250"/>
        <v>1321.396</v>
      </c>
      <c r="O297" s="4">
        <f t="shared" si="250"/>
        <v>1321.396</v>
      </c>
      <c r="P297" s="4">
        <f t="shared" si="250"/>
        <v>1321.396</v>
      </c>
      <c r="Q297" s="4">
        <f t="shared" si="250"/>
        <v>1321.396</v>
      </c>
      <c r="R297" s="4">
        <f t="shared" si="250"/>
        <v>1321.396</v>
      </c>
      <c r="S297" s="4">
        <f t="shared" si="250"/>
        <v>1321.396</v>
      </c>
      <c r="T297" s="4">
        <f t="shared" si="250"/>
        <v>1321.396</v>
      </c>
      <c r="U297" s="4">
        <f t="shared" si="250"/>
        <v>1321.396</v>
      </c>
      <c r="V297" s="4">
        <f t="shared" si="250"/>
        <v>1321.396</v>
      </c>
      <c r="W297" s="4">
        <f t="shared" si="250"/>
        <v>1321.396</v>
      </c>
      <c r="X297" s="4">
        <f t="shared" si="250"/>
        <v>1321.396</v>
      </c>
      <c r="Y297" s="4">
        <f t="shared" si="250"/>
        <v>1321.396</v>
      </c>
      <c r="Z297" s="4">
        <f t="shared" si="250"/>
        <v>1392.6960000000001</v>
      </c>
      <c r="AA297" s="4">
        <f t="shared" si="250"/>
        <v>1392.6960000000001</v>
      </c>
      <c r="AB297" s="4">
        <f t="shared" si="250"/>
        <v>1392.6960000000001</v>
      </c>
      <c r="AC297" s="4">
        <f t="shared" si="250"/>
        <v>1392.6960000000001</v>
      </c>
      <c r="AD297" s="4">
        <f t="shared" si="250"/>
        <v>1392.6960000000001</v>
      </c>
      <c r="AE297" s="4">
        <f t="shared" si="250"/>
        <v>1392.6960000000001</v>
      </c>
      <c r="AF297" s="4">
        <f t="shared" si="250"/>
        <v>1392.6960000000001</v>
      </c>
      <c r="AG297" s="4">
        <f t="shared" si="250"/>
        <v>1392.6960000000001</v>
      </c>
      <c r="AH297" s="4">
        <f t="shared" si="250"/>
        <v>1392.6960000000001</v>
      </c>
      <c r="AI297" s="4">
        <f t="shared" si="250"/>
        <v>1392.6960000000001</v>
      </c>
      <c r="AJ297" s="4">
        <f t="shared" si="250"/>
        <v>1392.6960000000001</v>
      </c>
      <c r="AK297" s="4">
        <f t="shared" si="250"/>
        <v>3189.4560000000001</v>
      </c>
      <c r="AL297" s="4">
        <f t="shared" si="250"/>
        <v>1467.5610000000001</v>
      </c>
      <c r="AM297" s="4">
        <f t="shared" si="250"/>
        <v>1467.5610000000001</v>
      </c>
      <c r="AN297" s="4">
        <f t="shared" si="250"/>
        <v>1467.5610000000001</v>
      </c>
      <c r="AO297" s="4">
        <f t="shared" si="250"/>
        <v>1467.5610000000001</v>
      </c>
      <c r="AP297" s="4">
        <f t="shared" si="250"/>
        <v>1467.5610000000001</v>
      </c>
      <c r="AQ297" s="4">
        <f t="shared" si="250"/>
        <v>1467.5610000000001</v>
      </c>
      <c r="AR297" s="4">
        <f t="shared" si="250"/>
        <v>1467.5610000000001</v>
      </c>
      <c r="AS297" s="4">
        <f t="shared" si="250"/>
        <v>1467.5610000000001</v>
      </c>
      <c r="AT297" s="4">
        <f t="shared" si="250"/>
        <v>1467.5610000000001</v>
      </c>
      <c r="AU297" s="4">
        <f t="shared" si="250"/>
        <v>1467.5610000000001</v>
      </c>
      <c r="AV297" s="4">
        <f t="shared" si="250"/>
        <v>1467.5610000000001</v>
      </c>
      <c r="AW297" s="4">
        <f t="shared" ref="C297:BI302" si="251">IF(AW236&gt;$C$252,(AW236-$C$252)*$D$252,0)</f>
        <v>3354.1590000000001</v>
      </c>
      <c r="AX297" s="4">
        <f t="shared" si="251"/>
        <v>1546.1692500000001</v>
      </c>
      <c r="AY297" s="4">
        <f t="shared" si="251"/>
        <v>1546.1692500000001</v>
      </c>
      <c r="AZ297" s="4">
        <f t="shared" si="251"/>
        <v>1546.1692500000001</v>
      </c>
      <c r="BA297" s="4">
        <f t="shared" si="251"/>
        <v>1546.1692500000001</v>
      </c>
      <c r="BB297" s="4">
        <f t="shared" si="251"/>
        <v>1546.1692500000001</v>
      </c>
      <c r="BC297" s="4">
        <f t="shared" si="251"/>
        <v>1546.1692500000001</v>
      </c>
      <c r="BD297" s="4">
        <f t="shared" si="251"/>
        <v>1546.1692500000001</v>
      </c>
      <c r="BE297" s="4">
        <f t="shared" si="251"/>
        <v>1546.1692500000001</v>
      </c>
      <c r="BF297" s="4">
        <f t="shared" si="251"/>
        <v>1546.1692500000001</v>
      </c>
      <c r="BG297" s="4">
        <f t="shared" si="251"/>
        <v>1546.1692500000001</v>
      </c>
      <c r="BH297" s="4">
        <f t="shared" si="251"/>
        <v>1546.1692500000001</v>
      </c>
      <c r="BI297" s="4">
        <f t="shared" si="251"/>
        <v>3527.0971500000005</v>
      </c>
    </row>
    <row r="298" spans="1:61" ht="15.75" customHeight="1" x14ac:dyDescent="0.2">
      <c r="A298" s="3" t="s">
        <v>177</v>
      </c>
      <c r="B298" s="4">
        <f t="shared" si="249"/>
        <v>0</v>
      </c>
      <c r="C298" s="4">
        <f t="shared" si="251"/>
        <v>0</v>
      </c>
      <c r="D298" s="4">
        <f t="shared" si="251"/>
        <v>0</v>
      </c>
      <c r="E298" s="4">
        <f t="shared" si="251"/>
        <v>907.39600000000007</v>
      </c>
      <c r="F298" s="4">
        <f t="shared" si="251"/>
        <v>907.39600000000007</v>
      </c>
      <c r="G298" s="4">
        <f t="shared" si="251"/>
        <v>907.39600000000007</v>
      </c>
      <c r="H298" s="4">
        <f t="shared" si="251"/>
        <v>907.39600000000007</v>
      </c>
      <c r="I298" s="4">
        <f t="shared" si="251"/>
        <v>907.39600000000007</v>
      </c>
      <c r="J298" s="4">
        <f t="shared" si="251"/>
        <v>907.39600000000007</v>
      </c>
      <c r="K298" s="4">
        <f t="shared" si="251"/>
        <v>907.39600000000007</v>
      </c>
      <c r="L298" s="4">
        <f t="shared" si="251"/>
        <v>907.39600000000007</v>
      </c>
      <c r="M298" s="4">
        <f t="shared" si="251"/>
        <v>907.39600000000007</v>
      </c>
      <c r="N298" s="4">
        <f t="shared" si="251"/>
        <v>907.39600000000007</v>
      </c>
      <c r="O298" s="4">
        <f t="shared" si="251"/>
        <v>907.39600000000007</v>
      </c>
      <c r="P298" s="4">
        <f t="shared" si="251"/>
        <v>907.39600000000007</v>
      </c>
      <c r="Q298" s="4">
        <f t="shared" si="251"/>
        <v>907.39600000000007</v>
      </c>
      <c r="R298" s="4">
        <f t="shared" si="251"/>
        <v>907.39600000000007</v>
      </c>
      <c r="S298" s="4">
        <f t="shared" si="251"/>
        <v>907.39600000000007</v>
      </c>
      <c r="T298" s="4">
        <f t="shared" si="251"/>
        <v>907.39600000000007</v>
      </c>
      <c r="U298" s="4">
        <f t="shared" si="251"/>
        <v>907.39600000000007</v>
      </c>
      <c r="V298" s="4">
        <f t="shared" si="251"/>
        <v>907.39600000000007</v>
      </c>
      <c r="W298" s="4">
        <f t="shared" si="251"/>
        <v>907.39600000000007</v>
      </c>
      <c r="X298" s="4">
        <f t="shared" si="251"/>
        <v>907.39600000000007</v>
      </c>
      <c r="Y298" s="4">
        <f t="shared" si="251"/>
        <v>907.39600000000007</v>
      </c>
      <c r="Z298" s="4">
        <f t="shared" si="251"/>
        <v>957.99600000000009</v>
      </c>
      <c r="AA298" s="4">
        <f t="shared" si="251"/>
        <v>957.99600000000009</v>
      </c>
      <c r="AB298" s="4">
        <f t="shared" si="251"/>
        <v>957.99600000000009</v>
      </c>
      <c r="AC298" s="4">
        <f t="shared" si="251"/>
        <v>957.99600000000009</v>
      </c>
      <c r="AD298" s="4">
        <f t="shared" si="251"/>
        <v>957.99600000000009</v>
      </c>
      <c r="AE298" s="4">
        <f t="shared" si="251"/>
        <v>957.99600000000009</v>
      </c>
      <c r="AF298" s="4">
        <f t="shared" si="251"/>
        <v>957.99600000000009</v>
      </c>
      <c r="AG298" s="4">
        <f t="shared" si="251"/>
        <v>957.99600000000009</v>
      </c>
      <c r="AH298" s="4">
        <f t="shared" si="251"/>
        <v>957.99600000000009</v>
      </c>
      <c r="AI298" s="4">
        <f t="shared" si="251"/>
        <v>957.99600000000009</v>
      </c>
      <c r="AJ298" s="4">
        <f t="shared" si="251"/>
        <v>957.99600000000009</v>
      </c>
      <c r="AK298" s="4">
        <f t="shared" si="251"/>
        <v>2233.116</v>
      </c>
      <c r="AL298" s="4">
        <f t="shared" si="251"/>
        <v>1011.1260000000001</v>
      </c>
      <c r="AM298" s="4">
        <f t="shared" si="251"/>
        <v>1011.1260000000001</v>
      </c>
      <c r="AN298" s="4">
        <f t="shared" si="251"/>
        <v>1011.1260000000001</v>
      </c>
      <c r="AO298" s="4">
        <f t="shared" si="251"/>
        <v>1011.1260000000001</v>
      </c>
      <c r="AP298" s="4">
        <f t="shared" si="251"/>
        <v>1011.1260000000001</v>
      </c>
      <c r="AQ298" s="4">
        <f t="shared" si="251"/>
        <v>1011.1260000000001</v>
      </c>
      <c r="AR298" s="4">
        <f t="shared" si="251"/>
        <v>1011.1260000000001</v>
      </c>
      <c r="AS298" s="4">
        <f t="shared" si="251"/>
        <v>1011.1260000000001</v>
      </c>
      <c r="AT298" s="4">
        <f t="shared" si="251"/>
        <v>1011.1260000000001</v>
      </c>
      <c r="AU298" s="4">
        <f t="shared" si="251"/>
        <v>1011.1260000000001</v>
      </c>
      <c r="AV298" s="4">
        <f t="shared" si="251"/>
        <v>1011.1260000000001</v>
      </c>
      <c r="AW298" s="4">
        <f t="shared" si="251"/>
        <v>2350.0020000000004</v>
      </c>
      <c r="AX298" s="4">
        <f t="shared" si="251"/>
        <v>1066.9125000000001</v>
      </c>
      <c r="AY298" s="4">
        <f t="shared" si="251"/>
        <v>1066.9125000000001</v>
      </c>
      <c r="AZ298" s="4">
        <f t="shared" si="251"/>
        <v>1066.9125000000001</v>
      </c>
      <c r="BA298" s="4">
        <f t="shared" si="251"/>
        <v>1066.9125000000001</v>
      </c>
      <c r="BB298" s="4">
        <f t="shared" si="251"/>
        <v>1066.9125000000001</v>
      </c>
      <c r="BC298" s="4">
        <f t="shared" si="251"/>
        <v>1066.9125000000001</v>
      </c>
      <c r="BD298" s="4">
        <f t="shared" si="251"/>
        <v>1066.9125000000001</v>
      </c>
      <c r="BE298" s="4">
        <f t="shared" si="251"/>
        <v>1066.9125000000001</v>
      </c>
      <c r="BF298" s="4">
        <f t="shared" si="251"/>
        <v>1066.9125000000001</v>
      </c>
      <c r="BG298" s="4">
        <f t="shared" si="251"/>
        <v>1066.9125000000001</v>
      </c>
      <c r="BH298" s="4">
        <f t="shared" si="251"/>
        <v>1066.9125000000001</v>
      </c>
      <c r="BI298" s="4">
        <f t="shared" si="251"/>
        <v>2472.7323000000001</v>
      </c>
    </row>
    <row r="299" spans="1:61" ht="15.75" customHeight="1" x14ac:dyDescent="0.2">
      <c r="A299" s="3" t="s">
        <v>178</v>
      </c>
      <c r="B299" s="4">
        <f t="shared" si="249"/>
        <v>0</v>
      </c>
      <c r="C299" s="4">
        <f t="shared" si="251"/>
        <v>0</v>
      </c>
      <c r="D299" s="4">
        <f t="shared" si="251"/>
        <v>0</v>
      </c>
      <c r="E299" s="4">
        <f t="shared" si="251"/>
        <v>0</v>
      </c>
      <c r="F299" s="4">
        <f t="shared" si="251"/>
        <v>0</v>
      </c>
      <c r="G299" s="4">
        <f t="shared" si="251"/>
        <v>0</v>
      </c>
      <c r="H299" s="4">
        <f t="shared" si="251"/>
        <v>0</v>
      </c>
      <c r="I299" s="4">
        <f t="shared" si="251"/>
        <v>0</v>
      </c>
      <c r="J299" s="4">
        <f t="shared" si="251"/>
        <v>0</v>
      </c>
      <c r="K299" s="4">
        <f t="shared" si="251"/>
        <v>0</v>
      </c>
      <c r="L299" s="4">
        <f t="shared" si="251"/>
        <v>0</v>
      </c>
      <c r="M299" s="4">
        <f t="shared" si="251"/>
        <v>0</v>
      </c>
      <c r="N299" s="4">
        <f t="shared" si="251"/>
        <v>585.39600000000007</v>
      </c>
      <c r="O299" s="4">
        <f t="shared" si="251"/>
        <v>585.39600000000007</v>
      </c>
      <c r="P299" s="4">
        <f t="shared" si="251"/>
        <v>585.39600000000007</v>
      </c>
      <c r="Q299" s="4">
        <f t="shared" si="251"/>
        <v>585.39600000000007</v>
      </c>
      <c r="R299" s="4">
        <f t="shared" si="251"/>
        <v>585.39600000000007</v>
      </c>
      <c r="S299" s="4">
        <f t="shared" si="251"/>
        <v>585.39600000000007</v>
      </c>
      <c r="T299" s="4">
        <f t="shared" si="251"/>
        <v>585.39600000000007</v>
      </c>
      <c r="U299" s="4">
        <f t="shared" si="251"/>
        <v>585.39600000000007</v>
      </c>
      <c r="V299" s="4">
        <f t="shared" si="251"/>
        <v>585.39600000000007</v>
      </c>
      <c r="W299" s="4">
        <f t="shared" si="251"/>
        <v>585.39600000000007</v>
      </c>
      <c r="X299" s="4">
        <f t="shared" si="251"/>
        <v>585.39600000000007</v>
      </c>
      <c r="Y299" s="4">
        <f t="shared" si="251"/>
        <v>585.39600000000007</v>
      </c>
      <c r="Z299" s="4">
        <f t="shared" si="251"/>
        <v>619.89600000000007</v>
      </c>
      <c r="AA299" s="4">
        <f t="shared" si="251"/>
        <v>619.89600000000007</v>
      </c>
      <c r="AB299" s="4">
        <f t="shared" si="251"/>
        <v>619.89600000000007</v>
      </c>
      <c r="AC299" s="4">
        <f t="shared" si="251"/>
        <v>619.89600000000007</v>
      </c>
      <c r="AD299" s="4">
        <f t="shared" si="251"/>
        <v>619.89600000000007</v>
      </c>
      <c r="AE299" s="4">
        <f t="shared" si="251"/>
        <v>619.89600000000007</v>
      </c>
      <c r="AF299" s="4">
        <f t="shared" si="251"/>
        <v>619.89600000000007</v>
      </c>
      <c r="AG299" s="4">
        <f t="shared" si="251"/>
        <v>619.89600000000007</v>
      </c>
      <c r="AH299" s="4">
        <f t="shared" si="251"/>
        <v>619.89600000000007</v>
      </c>
      <c r="AI299" s="4">
        <f t="shared" si="251"/>
        <v>619.89600000000007</v>
      </c>
      <c r="AJ299" s="4">
        <f t="shared" si="251"/>
        <v>619.89600000000007</v>
      </c>
      <c r="AK299" s="4">
        <f t="shared" si="251"/>
        <v>1489.296</v>
      </c>
      <c r="AL299" s="4">
        <f t="shared" si="251"/>
        <v>656.12100000000009</v>
      </c>
      <c r="AM299" s="4">
        <f t="shared" si="251"/>
        <v>656.12100000000009</v>
      </c>
      <c r="AN299" s="4">
        <f t="shared" si="251"/>
        <v>656.12100000000009</v>
      </c>
      <c r="AO299" s="4">
        <f t="shared" si="251"/>
        <v>656.12100000000009</v>
      </c>
      <c r="AP299" s="4">
        <f t="shared" si="251"/>
        <v>656.12100000000009</v>
      </c>
      <c r="AQ299" s="4">
        <f t="shared" si="251"/>
        <v>656.12100000000009</v>
      </c>
      <c r="AR299" s="4">
        <f t="shared" si="251"/>
        <v>656.12100000000009</v>
      </c>
      <c r="AS299" s="4">
        <f t="shared" si="251"/>
        <v>656.12100000000009</v>
      </c>
      <c r="AT299" s="4">
        <f t="shared" si="251"/>
        <v>656.12100000000009</v>
      </c>
      <c r="AU299" s="4">
        <f t="shared" si="251"/>
        <v>656.12100000000009</v>
      </c>
      <c r="AV299" s="4">
        <f t="shared" si="251"/>
        <v>656.12100000000009</v>
      </c>
      <c r="AW299" s="4">
        <f t="shared" si="251"/>
        <v>1568.9910000000002</v>
      </c>
      <c r="AX299" s="4">
        <f t="shared" si="251"/>
        <v>694.15725000000009</v>
      </c>
      <c r="AY299" s="4">
        <f t="shared" si="251"/>
        <v>694.15725000000009</v>
      </c>
      <c r="AZ299" s="4">
        <f t="shared" si="251"/>
        <v>694.15725000000009</v>
      </c>
      <c r="BA299" s="4">
        <f t="shared" si="251"/>
        <v>694.15725000000009</v>
      </c>
      <c r="BB299" s="4">
        <f t="shared" si="251"/>
        <v>694.15725000000009</v>
      </c>
      <c r="BC299" s="4">
        <f t="shared" si="251"/>
        <v>694.15725000000009</v>
      </c>
      <c r="BD299" s="4">
        <f t="shared" si="251"/>
        <v>694.15725000000009</v>
      </c>
      <c r="BE299" s="4">
        <f t="shared" si="251"/>
        <v>694.15725000000009</v>
      </c>
      <c r="BF299" s="4">
        <f t="shared" si="251"/>
        <v>694.15725000000009</v>
      </c>
      <c r="BG299" s="4">
        <f t="shared" si="251"/>
        <v>694.15725000000009</v>
      </c>
      <c r="BH299" s="4">
        <f t="shared" si="251"/>
        <v>694.15725000000009</v>
      </c>
      <c r="BI299" s="4">
        <f t="shared" si="251"/>
        <v>1652.6707500000002</v>
      </c>
    </row>
    <row r="300" spans="1:61" ht="15.75" customHeight="1" x14ac:dyDescent="0.2">
      <c r="A300" s="3" t="s">
        <v>179</v>
      </c>
      <c r="B300" s="4">
        <f t="shared" si="249"/>
        <v>470.39600000000007</v>
      </c>
      <c r="C300" s="4">
        <f t="shared" si="251"/>
        <v>470.39600000000007</v>
      </c>
      <c r="D300" s="4">
        <f t="shared" si="251"/>
        <v>470.39600000000007</v>
      </c>
      <c r="E300" s="4">
        <f t="shared" si="251"/>
        <v>470.39600000000007</v>
      </c>
      <c r="F300" s="4">
        <f t="shared" si="251"/>
        <v>470.39600000000007</v>
      </c>
      <c r="G300" s="4">
        <f t="shared" si="251"/>
        <v>470.39600000000007</v>
      </c>
      <c r="H300" s="4">
        <f t="shared" si="251"/>
        <v>470.39600000000007</v>
      </c>
      <c r="I300" s="4">
        <f t="shared" si="251"/>
        <v>470.39600000000007</v>
      </c>
      <c r="J300" s="4">
        <f t="shared" si="251"/>
        <v>470.39600000000007</v>
      </c>
      <c r="K300" s="4">
        <f t="shared" si="251"/>
        <v>470.39600000000007</v>
      </c>
      <c r="L300" s="4">
        <f t="shared" si="251"/>
        <v>470.39600000000007</v>
      </c>
      <c r="M300" s="4">
        <f t="shared" si="251"/>
        <v>470.39600000000007</v>
      </c>
      <c r="N300" s="4">
        <f t="shared" si="251"/>
        <v>499.14600000000019</v>
      </c>
      <c r="O300" s="4">
        <f t="shared" si="251"/>
        <v>499.14600000000019</v>
      </c>
      <c r="P300" s="4">
        <f t="shared" si="251"/>
        <v>499.14600000000019</v>
      </c>
      <c r="Q300" s="4">
        <f t="shared" si="251"/>
        <v>499.14600000000019</v>
      </c>
      <c r="R300" s="4">
        <f t="shared" si="251"/>
        <v>499.14600000000019</v>
      </c>
      <c r="S300" s="4">
        <f t="shared" si="251"/>
        <v>499.14600000000019</v>
      </c>
      <c r="T300" s="4">
        <f t="shared" si="251"/>
        <v>499.14600000000019</v>
      </c>
      <c r="U300" s="4">
        <f t="shared" si="251"/>
        <v>499.14600000000019</v>
      </c>
      <c r="V300" s="4">
        <f t="shared" si="251"/>
        <v>499.14600000000019</v>
      </c>
      <c r="W300" s="4">
        <f t="shared" si="251"/>
        <v>499.14600000000019</v>
      </c>
      <c r="X300" s="4">
        <f t="shared" si="251"/>
        <v>499.14600000000019</v>
      </c>
      <c r="Y300" s="4">
        <f t="shared" si="251"/>
        <v>499.14600000000019</v>
      </c>
      <c r="Z300" s="4">
        <f t="shared" si="251"/>
        <v>529.33350000000019</v>
      </c>
      <c r="AA300" s="4">
        <f t="shared" si="251"/>
        <v>529.33350000000019</v>
      </c>
      <c r="AB300" s="4">
        <f t="shared" si="251"/>
        <v>529.33350000000019</v>
      </c>
      <c r="AC300" s="4">
        <f t="shared" si="251"/>
        <v>529.33350000000019</v>
      </c>
      <c r="AD300" s="4">
        <f t="shared" si="251"/>
        <v>529.33350000000019</v>
      </c>
      <c r="AE300" s="4">
        <f t="shared" si="251"/>
        <v>529.33350000000019</v>
      </c>
      <c r="AF300" s="4">
        <f t="shared" si="251"/>
        <v>529.33350000000019</v>
      </c>
      <c r="AG300" s="4">
        <f t="shared" si="251"/>
        <v>529.33350000000019</v>
      </c>
      <c r="AH300" s="4">
        <f t="shared" si="251"/>
        <v>529.33350000000019</v>
      </c>
      <c r="AI300" s="4">
        <f t="shared" si="251"/>
        <v>529.33350000000019</v>
      </c>
      <c r="AJ300" s="4">
        <f t="shared" si="251"/>
        <v>529.33350000000019</v>
      </c>
      <c r="AK300" s="4">
        <f t="shared" si="251"/>
        <v>1290.0585000000003</v>
      </c>
      <c r="AL300" s="4">
        <f t="shared" si="251"/>
        <v>561.03037500000016</v>
      </c>
      <c r="AM300" s="4">
        <f t="shared" si="251"/>
        <v>561.03037500000016</v>
      </c>
      <c r="AN300" s="4">
        <f t="shared" si="251"/>
        <v>561.03037500000016</v>
      </c>
      <c r="AO300" s="4">
        <f t="shared" si="251"/>
        <v>561.03037500000016</v>
      </c>
      <c r="AP300" s="4">
        <f t="shared" si="251"/>
        <v>561.03037500000016</v>
      </c>
      <c r="AQ300" s="4">
        <f t="shared" si="251"/>
        <v>561.03037500000016</v>
      </c>
      <c r="AR300" s="4">
        <f t="shared" si="251"/>
        <v>561.03037500000016</v>
      </c>
      <c r="AS300" s="4">
        <f t="shared" si="251"/>
        <v>561.03037500000016</v>
      </c>
      <c r="AT300" s="4">
        <f t="shared" si="251"/>
        <v>561.03037500000016</v>
      </c>
      <c r="AU300" s="4">
        <f t="shared" si="251"/>
        <v>561.03037500000016</v>
      </c>
      <c r="AV300" s="4">
        <f t="shared" si="251"/>
        <v>561.03037500000016</v>
      </c>
      <c r="AW300" s="4">
        <f t="shared" si="251"/>
        <v>1359.7916250000003</v>
      </c>
      <c r="AX300" s="4">
        <f t="shared" si="251"/>
        <v>594.31209375000014</v>
      </c>
      <c r="AY300" s="4">
        <f t="shared" si="251"/>
        <v>594.31209375000014</v>
      </c>
      <c r="AZ300" s="4">
        <f t="shared" si="251"/>
        <v>594.31209375000014</v>
      </c>
      <c r="BA300" s="4">
        <f t="shared" si="251"/>
        <v>594.31209375000014</v>
      </c>
      <c r="BB300" s="4">
        <f t="shared" si="251"/>
        <v>594.31209375000014</v>
      </c>
      <c r="BC300" s="4">
        <f t="shared" si="251"/>
        <v>594.31209375000014</v>
      </c>
      <c r="BD300" s="4">
        <f t="shared" si="251"/>
        <v>594.31209375000014</v>
      </c>
      <c r="BE300" s="4">
        <f t="shared" si="251"/>
        <v>594.31209375000014</v>
      </c>
      <c r="BF300" s="4">
        <f t="shared" si="251"/>
        <v>594.31209375000014</v>
      </c>
      <c r="BG300" s="4">
        <f t="shared" si="251"/>
        <v>594.31209375000014</v>
      </c>
      <c r="BH300" s="4">
        <f t="shared" si="251"/>
        <v>594.31209375000014</v>
      </c>
      <c r="BI300" s="4">
        <f t="shared" si="251"/>
        <v>1433.0114062500004</v>
      </c>
    </row>
    <row r="301" spans="1:61" ht="15.75" customHeight="1" x14ac:dyDescent="0.2">
      <c r="A301" s="3" t="s">
        <v>180</v>
      </c>
      <c r="B301" s="4">
        <f t="shared" si="249"/>
        <v>286.39600000000007</v>
      </c>
      <c r="C301" s="4">
        <f t="shared" si="251"/>
        <v>286.39600000000007</v>
      </c>
      <c r="D301" s="4">
        <f t="shared" si="251"/>
        <v>286.39600000000007</v>
      </c>
      <c r="E301" s="4">
        <f t="shared" si="251"/>
        <v>286.39600000000007</v>
      </c>
      <c r="F301" s="4">
        <f t="shared" si="251"/>
        <v>286.39600000000007</v>
      </c>
      <c r="G301" s="4">
        <f t="shared" si="251"/>
        <v>286.39600000000007</v>
      </c>
      <c r="H301" s="4">
        <f t="shared" si="251"/>
        <v>286.39600000000007</v>
      </c>
      <c r="I301" s="4">
        <f t="shared" si="251"/>
        <v>286.39600000000007</v>
      </c>
      <c r="J301" s="4">
        <f t="shared" si="251"/>
        <v>286.39600000000007</v>
      </c>
      <c r="K301" s="4">
        <f t="shared" si="251"/>
        <v>286.39600000000007</v>
      </c>
      <c r="L301" s="4">
        <f t="shared" si="251"/>
        <v>286.39600000000007</v>
      </c>
      <c r="M301" s="4">
        <f t="shared" si="251"/>
        <v>286.39600000000007</v>
      </c>
      <c r="N301" s="4">
        <f t="shared" si="251"/>
        <v>305.94600000000008</v>
      </c>
      <c r="O301" s="4">
        <f t="shared" si="251"/>
        <v>305.94600000000008</v>
      </c>
      <c r="P301" s="4">
        <f t="shared" si="251"/>
        <v>305.94600000000008</v>
      </c>
      <c r="Q301" s="4">
        <f t="shared" si="251"/>
        <v>305.94600000000008</v>
      </c>
      <c r="R301" s="4">
        <f t="shared" si="251"/>
        <v>305.94600000000008</v>
      </c>
      <c r="S301" s="4">
        <f t="shared" si="251"/>
        <v>305.94600000000008</v>
      </c>
      <c r="T301" s="4">
        <f t="shared" si="251"/>
        <v>305.94600000000008</v>
      </c>
      <c r="U301" s="4">
        <f t="shared" si="251"/>
        <v>305.94600000000008</v>
      </c>
      <c r="V301" s="4">
        <f t="shared" si="251"/>
        <v>305.94600000000008</v>
      </c>
      <c r="W301" s="4">
        <f t="shared" si="251"/>
        <v>305.94600000000008</v>
      </c>
      <c r="X301" s="4">
        <f t="shared" si="251"/>
        <v>305.94600000000008</v>
      </c>
      <c r="Y301" s="4">
        <f t="shared" si="251"/>
        <v>305.94600000000008</v>
      </c>
      <c r="Z301" s="4">
        <f t="shared" si="251"/>
        <v>326.47350000000012</v>
      </c>
      <c r="AA301" s="4">
        <f t="shared" si="251"/>
        <v>326.47350000000012</v>
      </c>
      <c r="AB301" s="4">
        <f t="shared" si="251"/>
        <v>326.47350000000012</v>
      </c>
      <c r="AC301" s="4">
        <f t="shared" si="251"/>
        <v>326.47350000000012</v>
      </c>
      <c r="AD301" s="4">
        <f t="shared" si="251"/>
        <v>326.47350000000012</v>
      </c>
      <c r="AE301" s="4">
        <f t="shared" si="251"/>
        <v>326.47350000000012</v>
      </c>
      <c r="AF301" s="4">
        <f t="shared" si="251"/>
        <v>326.47350000000012</v>
      </c>
      <c r="AG301" s="4">
        <f t="shared" si="251"/>
        <v>326.47350000000012</v>
      </c>
      <c r="AH301" s="4">
        <f t="shared" si="251"/>
        <v>326.47350000000012</v>
      </c>
      <c r="AI301" s="4">
        <f t="shared" si="251"/>
        <v>326.47350000000012</v>
      </c>
      <c r="AJ301" s="4">
        <f t="shared" si="251"/>
        <v>326.47350000000012</v>
      </c>
      <c r="AK301" s="4">
        <f t="shared" si="251"/>
        <v>843.76650000000029</v>
      </c>
      <c r="AL301" s="4">
        <f t="shared" si="251"/>
        <v>348.02737500000012</v>
      </c>
      <c r="AM301" s="4">
        <f t="shared" si="251"/>
        <v>348.02737500000012</v>
      </c>
      <c r="AN301" s="4">
        <f t="shared" si="251"/>
        <v>348.02737500000012</v>
      </c>
      <c r="AO301" s="4">
        <f t="shared" si="251"/>
        <v>348.02737500000012</v>
      </c>
      <c r="AP301" s="4">
        <f t="shared" si="251"/>
        <v>348.02737500000012</v>
      </c>
      <c r="AQ301" s="4">
        <f t="shared" si="251"/>
        <v>348.02737500000012</v>
      </c>
      <c r="AR301" s="4">
        <f t="shared" si="251"/>
        <v>348.02737500000012</v>
      </c>
      <c r="AS301" s="4">
        <f t="shared" si="251"/>
        <v>348.02737500000012</v>
      </c>
      <c r="AT301" s="4">
        <f t="shared" si="251"/>
        <v>348.02737500000012</v>
      </c>
      <c r="AU301" s="4">
        <f t="shared" si="251"/>
        <v>348.02737500000012</v>
      </c>
      <c r="AV301" s="4">
        <f t="shared" si="251"/>
        <v>348.02737500000012</v>
      </c>
      <c r="AW301" s="4">
        <f t="shared" si="251"/>
        <v>891.18502500000022</v>
      </c>
      <c r="AX301" s="4">
        <f t="shared" si="251"/>
        <v>370.65894375000011</v>
      </c>
      <c r="AY301" s="4">
        <f t="shared" si="251"/>
        <v>370.65894375000011</v>
      </c>
      <c r="AZ301" s="4">
        <f t="shared" si="251"/>
        <v>370.65894375000011</v>
      </c>
      <c r="BA301" s="4">
        <f t="shared" si="251"/>
        <v>370.65894375000011</v>
      </c>
      <c r="BB301" s="4">
        <f t="shared" si="251"/>
        <v>370.65894375000011</v>
      </c>
      <c r="BC301" s="4">
        <f t="shared" si="251"/>
        <v>370.65894375000011</v>
      </c>
      <c r="BD301" s="4">
        <f t="shared" si="251"/>
        <v>370.65894375000011</v>
      </c>
      <c r="BE301" s="4">
        <f t="shared" si="251"/>
        <v>370.65894375000011</v>
      </c>
      <c r="BF301" s="4">
        <f t="shared" si="251"/>
        <v>370.65894375000011</v>
      </c>
      <c r="BG301" s="4">
        <f t="shared" si="251"/>
        <v>370.65894375000011</v>
      </c>
      <c r="BH301" s="4">
        <f t="shared" si="251"/>
        <v>370.65894375000011</v>
      </c>
      <c r="BI301" s="4">
        <f t="shared" si="251"/>
        <v>940.97447625000041</v>
      </c>
    </row>
    <row r="302" spans="1:61" ht="15.75" customHeight="1" x14ac:dyDescent="0.2">
      <c r="A302" s="3" t="s">
        <v>181</v>
      </c>
      <c r="B302" s="4">
        <f t="shared" si="249"/>
        <v>585.39600000000007</v>
      </c>
      <c r="C302" s="4">
        <f t="shared" si="251"/>
        <v>585.39600000000007</v>
      </c>
      <c r="D302" s="4">
        <f t="shared" si="251"/>
        <v>585.39600000000007</v>
      </c>
      <c r="E302" s="4">
        <f t="shared" si="251"/>
        <v>585.39600000000007</v>
      </c>
      <c r="F302" s="4">
        <f t="shared" si="251"/>
        <v>585.39600000000007</v>
      </c>
      <c r="G302" s="4">
        <f t="shared" si="251"/>
        <v>585.39600000000007</v>
      </c>
      <c r="H302" s="4">
        <f t="shared" si="251"/>
        <v>585.39600000000007</v>
      </c>
      <c r="I302" s="4">
        <f t="shared" ref="C302:BI306" si="252">IF(I241&gt;$C$252,(I241-$C$252)*$D$252,0)</f>
        <v>585.39600000000007</v>
      </c>
      <c r="J302" s="4">
        <f t="shared" si="252"/>
        <v>585.39600000000007</v>
      </c>
      <c r="K302" s="4">
        <f t="shared" si="252"/>
        <v>585.39600000000007</v>
      </c>
      <c r="L302" s="4">
        <f t="shared" si="252"/>
        <v>585.39600000000007</v>
      </c>
      <c r="M302" s="4">
        <f t="shared" si="252"/>
        <v>585.39600000000007</v>
      </c>
      <c r="N302" s="4">
        <f t="shared" si="252"/>
        <v>619.89600000000007</v>
      </c>
      <c r="O302" s="4">
        <f t="shared" si="252"/>
        <v>619.89600000000007</v>
      </c>
      <c r="P302" s="4">
        <f t="shared" si="252"/>
        <v>619.89600000000007</v>
      </c>
      <c r="Q302" s="4">
        <f t="shared" si="252"/>
        <v>619.89600000000007</v>
      </c>
      <c r="R302" s="4">
        <f t="shared" si="252"/>
        <v>619.89600000000007</v>
      </c>
      <c r="S302" s="4">
        <f t="shared" si="252"/>
        <v>619.89600000000007</v>
      </c>
      <c r="T302" s="4">
        <f t="shared" si="252"/>
        <v>619.89600000000007</v>
      </c>
      <c r="U302" s="4">
        <f t="shared" si="252"/>
        <v>619.89600000000007</v>
      </c>
      <c r="V302" s="4">
        <f t="shared" si="252"/>
        <v>619.89600000000007</v>
      </c>
      <c r="W302" s="4">
        <f t="shared" si="252"/>
        <v>619.89600000000007</v>
      </c>
      <c r="X302" s="4">
        <f t="shared" si="252"/>
        <v>619.89600000000007</v>
      </c>
      <c r="Y302" s="4">
        <f t="shared" si="252"/>
        <v>619.89600000000007</v>
      </c>
      <c r="Z302" s="4">
        <f t="shared" si="252"/>
        <v>656.12100000000009</v>
      </c>
      <c r="AA302" s="4">
        <f t="shared" si="252"/>
        <v>656.12100000000009</v>
      </c>
      <c r="AB302" s="4">
        <f t="shared" si="252"/>
        <v>656.12100000000009</v>
      </c>
      <c r="AC302" s="4">
        <f t="shared" si="252"/>
        <v>656.12100000000009</v>
      </c>
      <c r="AD302" s="4">
        <f t="shared" si="252"/>
        <v>656.12100000000009</v>
      </c>
      <c r="AE302" s="4">
        <f t="shared" si="252"/>
        <v>656.12100000000009</v>
      </c>
      <c r="AF302" s="4">
        <f t="shared" si="252"/>
        <v>656.12100000000009</v>
      </c>
      <c r="AG302" s="4">
        <f t="shared" si="252"/>
        <v>656.12100000000009</v>
      </c>
      <c r="AH302" s="4">
        <f t="shared" si="252"/>
        <v>656.12100000000009</v>
      </c>
      <c r="AI302" s="4">
        <f t="shared" si="252"/>
        <v>656.12100000000009</v>
      </c>
      <c r="AJ302" s="4">
        <f t="shared" si="252"/>
        <v>656.12100000000009</v>
      </c>
      <c r="AK302" s="4">
        <f t="shared" si="252"/>
        <v>1568.9910000000002</v>
      </c>
      <c r="AL302" s="4">
        <f t="shared" si="252"/>
        <v>694.15725000000009</v>
      </c>
      <c r="AM302" s="4">
        <f t="shared" si="252"/>
        <v>694.15725000000009</v>
      </c>
      <c r="AN302" s="4">
        <f t="shared" si="252"/>
        <v>694.15725000000009</v>
      </c>
      <c r="AO302" s="4">
        <f t="shared" si="252"/>
        <v>694.15725000000009</v>
      </c>
      <c r="AP302" s="4">
        <f t="shared" si="252"/>
        <v>694.15725000000009</v>
      </c>
      <c r="AQ302" s="4">
        <f t="shared" si="252"/>
        <v>694.15725000000009</v>
      </c>
      <c r="AR302" s="4">
        <f t="shared" si="252"/>
        <v>694.15725000000009</v>
      </c>
      <c r="AS302" s="4">
        <f t="shared" si="252"/>
        <v>694.15725000000009</v>
      </c>
      <c r="AT302" s="4">
        <f t="shared" si="252"/>
        <v>694.15725000000009</v>
      </c>
      <c r="AU302" s="4">
        <f t="shared" si="252"/>
        <v>694.15725000000009</v>
      </c>
      <c r="AV302" s="4">
        <f t="shared" si="252"/>
        <v>694.15725000000009</v>
      </c>
      <c r="AW302" s="4">
        <f t="shared" si="252"/>
        <v>1652.6707500000002</v>
      </c>
      <c r="AX302" s="4">
        <f t="shared" si="252"/>
        <v>734.09531250000009</v>
      </c>
      <c r="AY302" s="4">
        <f t="shared" si="252"/>
        <v>734.09531250000009</v>
      </c>
      <c r="AZ302" s="4">
        <f t="shared" si="252"/>
        <v>734.09531250000009</v>
      </c>
      <c r="BA302" s="4">
        <f t="shared" si="252"/>
        <v>734.09531250000009</v>
      </c>
      <c r="BB302" s="4">
        <f t="shared" si="252"/>
        <v>734.09531250000009</v>
      </c>
      <c r="BC302" s="4">
        <f t="shared" si="252"/>
        <v>734.09531250000009</v>
      </c>
      <c r="BD302" s="4">
        <f t="shared" si="252"/>
        <v>734.09531250000009</v>
      </c>
      <c r="BE302" s="4">
        <f t="shared" si="252"/>
        <v>734.09531250000009</v>
      </c>
      <c r="BF302" s="4">
        <f t="shared" si="252"/>
        <v>734.09531250000009</v>
      </c>
      <c r="BG302" s="4">
        <f t="shared" si="252"/>
        <v>734.09531250000009</v>
      </c>
      <c r="BH302" s="4">
        <f t="shared" si="252"/>
        <v>734.09531250000009</v>
      </c>
      <c r="BI302" s="4">
        <f t="shared" si="252"/>
        <v>1740.5344875000003</v>
      </c>
    </row>
    <row r="303" spans="1:61" ht="15.75" customHeight="1" x14ac:dyDescent="0.2">
      <c r="A303" s="3" t="s">
        <v>182</v>
      </c>
      <c r="B303" s="4">
        <f t="shared" si="249"/>
        <v>0</v>
      </c>
      <c r="C303" s="4">
        <f t="shared" si="252"/>
        <v>0</v>
      </c>
      <c r="D303" s="4">
        <f t="shared" si="252"/>
        <v>0</v>
      </c>
      <c r="E303" s="4">
        <f t="shared" si="252"/>
        <v>0</v>
      </c>
      <c r="F303" s="4">
        <f t="shared" si="252"/>
        <v>0</v>
      </c>
      <c r="G303" s="4">
        <f t="shared" si="252"/>
        <v>0</v>
      </c>
      <c r="H303" s="4">
        <f t="shared" si="252"/>
        <v>0</v>
      </c>
      <c r="I303" s="4">
        <f t="shared" si="252"/>
        <v>0</v>
      </c>
      <c r="J303" s="4">
        <f t="shared" si="252"/>
        <v>0</v>
      </c>
      <c r="K303" s="4">
        <f t="shared" si="252"/>
        <v>0</v>
      </c>
      <c r="L303" s="4">
        <f t="shared" si="252"/>
        <v>0</v>
      </c>
      <c r="M303" s="4">
        <f t="shared" si="252"/>
        <v>0</v>
      </c>
      <c r="N303" s="4">
        <f t="shared" si="252"/>
        <v>297.89600000000002</v>
      </c>
      <c r="O303" s="4">
        <f t="shared" si="252"/>
        <v>297.89600000000002</v>
      </c>
      <c r="P303" s="4">
        <f t="shared" si="252"/>
        <v>297.89600000000002</v>
      </c>
      <c r="Q303" s="4">
        <f t="shared" si="252"/>
        <v>297.89600000000002</v>
      </c>
      <c r="R303" s="4">
        <f t="shared" si="252"/>
        <v>297.89600000000002</v>
      </c>
      <c r="S303" s="4">
        <f t="shared" si="252"/>
        <v>297.89600000000002</v>
      </c>
      <c r="T303" s="4">
        <f t="shared" si="252"/>
        <v>297.89600000000002</v>
      </c>
      <c r="U303" s="4">
        <f t="shared" si="252"/>
        <v>297.89600000000002</v>
      </c>
      <c r="V303" s="4">
        <f t="shared" si="252"/>
        <v>297.89600000000002</v>
      </c>
      <c r="W303" s="4">
        <f t="shared" si="252"/>
        <v>297.89600000000002</v>
      </c>
      <c r="X303" s="4">
        <f t="shared" si="252"/>
        <v>297.89600000000002</v>
      </c>
      <c r="Y303" s="4">
        <f t="shared" si="252"/>
        <v>297.89600000000002</v>
      </c>
      <c r="Z303" s="4">
        <f t="shared" si="252"/>
        <v>318.02100000000002</v>
      </c>
      <c r="AA303" s="4">
        <f t="shared" si="252"/>
        <v>318.02100000000002</v>
      </c>
      <c r="AB303" s="4">
        <f t="shared" si="252"/>
        <v>318.02100000000002</v>
      </c>
      <c r="AC303" s="4">
        <f t="shared" si="252"/>
        <v>318.02100000000002</v>
      </c>
      <c r="AD303" s="4">
        <f t="shared" si="252"/>
        <v>318.02100000000002</v>
      </c>
      <c r="AE303" s="4">
        <f t="shared" si="252"/>
        <v>318.02100000000002</v>
      </c>
      <c r="AF303" s="4">
        <f t="shared" si="252"/>
        <v>318.02100000000002</v>
      </c>
      <c r="AG303" s="4">
        <f t="shared" si="252"/>
        <v>318.02100000000002</v>
      </c>
      <c r="AH303" s="4">
        <f t="shared" si="252"/>
        <v>318.02100000000002</v>
      </c>
      <c r="AI303" s="4">
        <f t="shared" si="252"/>
        <v>318.02100000000002</v>
      </c>
      <c r="AJ303" s="4">
        <f t="shared" si="252"/>
        <v>318.02100000000002</v>
      </c>
      <c r="AK303" s="4">
        <f t="shared" si="252"/>
        <v>825.17100000000005</v>
      </c>
      <c r="AL303" s="4">
        <f t="shared" si="252"/>
        <v>339.15225000000004</v>
      </c>
      <c r="AM303" s="4">
        <f t="shared" si="252"/>
        <v>339.15225000000004</v>
      </c>
      <c r="AN303" s="4">
        <f t="shared" si="252"/>
        <v>339.15225000000004</v>
      </c>
      <c r="AO303" s="4">
        <f t="shared" si="252"/>
        <v>339.15225000000004</v>
      </c>
      <c r="AP303" s="4">
        <f t="shared" si="252"/>
        <v>339.15225000000004</v>
      </c>
      <c r="AQ303" s="4">
        <f t="shared" si="252"/>
        <v>339.15225000000004</v>
      </c>
      <c r="AR303" s="4">
        <f t="shared" si="252"/>
        <v>339.15225000000004</v>
      </c>
      <c r="AS303" s="4">
        <f t="shared" si="252"/>
        <v>339.15225000000004</v>
      </c>
      <c r="AT303" s="4">
        <f t="shared" si="252"/>
        <v>339.15225000000004</v>
      </c>
      <c r="AU303" s="4">
        <f t="shared" si="252"/>
        <v>339.15225000000004</v>
      </c>
      <c r="AV303" s="4">
        <f t="shared" si="252"/>
        <v>339.15225000000004</v>
      </c>
      <c r="AW303" s="4">
        <f t="shared" si="252"/>
        <v>871.65975000000003</v>
      </c>
      <c r="AX303" s="4">
        <f t="shared" si="252"/>
        <v>361.34006250000004</v>
      </c>
      <c r="AY303" s="4">
        <f t="shared" si="252"/>
        <v>361.34006250000004</v>
      </c>
      <c r="AZ303" s="4">
        <f t="shared" si="252"/>
        <v>361.34006250000004</v>
      </c>
      <c r="BA303" s="4">
        <f t="shared" si="252"/>
        <v>361.34006250000004</v>
      </c>
      <c r="BB303" s="4">
        <f t="shared" si="252"/>
        <v>361.34006250000004</v>
      </c>
      <c r="BC303" s="4">
        <f t="shared" si="252"/>
        <v>361.34006250000004</v>
      </c>
      <c r="BD303" s="4">
        <f t="shared" si="252"/>
        <v>361.34006250000004</v>
      </c>
      <c r="BE303" s="4">
        <f t="shared" si="252"/>
        <v>361.34006250000004</v>
      </c>
      <c r="BF303" s="4">
        <f t="shared" si="252"/>
        <v>361.34006250000004</v>
      </c>
      <c r="BG303" s="4">
        <f t="shared" si="252"/>
        <v>361.34006250000004</v>
      </c>
      <c r="BH303" s="4">
        <f t="shared" si="252"/>
        <v>361.34006250000004</v>
      </c>
      <c r="BI303" s="4">
        <f t="shared" si="252"/>
        <v>920.47293750000006</v>
      </c>
    </row>
    <row r="304" spans="1:61" ht="15.75" customHeight="1" x14ac:dyDescent="0.2">
      <c r="A304" s="3" t="s">
        <v>183</v>
      </c>
      <c r="B304" s="4">
        <f t="shared" si="249"/>
        <v>0</v>
      </c>
      <c r="C304" s="4">
        <f t="shared" si="252"/>
        <v>0</v>
      </c>
      <c r="D304" s="4">
        <f t="shared" si="252"/>
        <v>0</v>
      </c>
      <c r="E304" s="4">
        <f t="shared" si="252"/>
        <v>0</v>
      </c>
      <c r="F304" s="4">
        <f t="shared" si="252"/>
        <v>0</v>
      </c>
      <c r="G304" s="4">
        <f t="shared" si="252"/>
        <v>0</v>
      </c>
      <c r="H304" s="4">
        <f t="shared" si="252"/>
        <v>0</v>
      </c>
      <c r="I304" s="4">
        <f t="shared" si="252"/>
        <v>0</v>
      </c>
      <c r="J304" s="4">
        <f t="shared" si="252"/>
        <v>0</v>
      </c>
      <c r="K304" s="4">
        <f t="shared" si="252"/>
        <v>0</v>
      </c>
      <c r="L304" s="4">
        <f t="shared" si="252"/>
        <v>0</v>
      </c>
      <c r="M304" s="4">
        <f t="shared" si="252"/>
        <v>0</v>
      </c>
      <c r="N304" s="4">
        <f t="shared" si="252"/>
        <v>297.89600000000002</v>
      </c>
      <c r="O304" s="4">
        <f t="shared" si="252"/>
        <v>297.89600000000002</v>
      </c>
      <c r="P304" s="4">
        <f t="shared" si="252"/>
        <v>297.89600000000002</v>
      </c>
      <c r="Q304" s="4">
        <f t="shared" si="252"/>
        <v>297.89600000000002</v>
      </c>
      <c r="R304" s="4">
        <f t="shared" si="252"/>
        <v>297.89600000000002</v>
      </c>
      <c r="S304" s="4">
        <f t="shared" si="252"/>
        <v>297.89600000000002</v>
      </c>
      <c r="T304" s="4">
        <f t="shared" si="252"/>
        <v>297.89600000000002</v>
      </c>
      <c r="U304" s="4">
        <f t="shared" si="252"/>
        <v>297.89600000000002</v>
      </c>
      <c r="V304" s="4">
        <f t="shared" si="252"/>
        <v>297.89600000000002</v>
      </c>
      <c r="W304" s="4">
        <f t="shared" si="252"/>
        <v>297.89600000000002</v>
      </c>
      <c r="X304" s="4">
        <f t="shared" si="252"/>
        <v>297.89600000000002</v>
      </c>
      <c r="Y304" s="4">
        <f t="shared" si="252"/>
        <v>297.89600000000002</v>
      </c>
      <c r="Z304" s="4">
        <f t="shared" si="252"/>
        <v>318.02100000000002</v>
      </c>
      <c r="AA304" s="4">
        <f t="shared" si="252"/>
        <v>318.02100000000002</v>
      </c>
      <c r="AB304" s="4">
        <f t="shared" si="252"/>
        <v>318.02100000000002</v>
      </c>
      <c r="AC304" s="4">
        <f t="shared" si="252"/>
        <v>318.02100000000002</v>
      </c>
      <c r="AD304" s="4">
        <f t="shared" si="252"/>
        <v>318.02100000000002</v>
      </c>
      <c r="AE304" s="4">
        <f t="shared" si="252"/>
        <v>318.02100000000002</v>
      </c>
      <c r="AF304" s="4">
        <f t="shared" si="252"/>
        <v>318.02100000000002</v>
      </c>
      <c r="AG304" s="4">
        <f t="shared" si="252"/>
        <v>318.02100000000002</v>
      </c>
      <c r="AH304" s="4">
        <f t="shared" si="252"/>
        <v>318.02100000000002</v>
      </c>
      <c r="AI304" s="4">
        <f t="shared" si="252"/>
        <v>318.02100000000002</v>
      </c>
      <c r="AJ304" s="4">
        <f t="shared" si="252"/>
        <v>318.02100000000002</v>
      </c>
      <c r="AK304" s="4">
        <f t="shared" si="252"/>
        <v>825.17100000000005</v>
      </c>
      <c r="AL304" s="4">
        <f t="shared" si="252"/>
        <v>339.15225000000004</v>
      </c>
      <c r="AM304" s="4">
        <f t="shared" si="252"/>
        <v>339.15225000000004</v>
      </c>
      <c r="AN304" s="4">
        <f t="shared" si="252"/>
        <v>339.15225000000004</v>
      </c>
      <c r="AO304" s="4">
        <f t="shared" si="252"/>
        <v>339.15225000000004</v>
      </c>
      <c r="AP304" s="4">
        <f t="shared" si="252"/>
        <v>339.15225000000004</v>
      </c>
      <c r="AQ304" s="4">
        <f t="shared" si="252"/>
        <v>339.15225000000004</v>
      </c>
      <c r="AR304" s="4">
        <f t="shared" si="252"/>
        <v>339.15225000000004</v>
      </c>
      <c r="AS304" s="4">
        <f t="shared" si="252"/>
        <v>339.15225000000004</v>
      </c>
      <c r="AT304" s="4">
        <f t="shared" si="252"/>
        <v>339.15225000000004</v>
      </c>
      <c r="AU304" s="4">
        <f t="shared" si="252"/>
        <v>339.15225000000004</v>
      </c>
      <c r="AV304" s="4">
        <f t="shared" si="252"/>
        <v>339.15225000000004</v>
      </c>
      <c r="AW304" s="4">
        <f t="shared" si="252"/>
        <v>871.65975000000003</v>
      </c>
      <c r="AX304" s="4">
        <f t="shared" si="252"/>
        <v>361.34006250000004</v>
      </c>
      <c r="AY304" s="4">
        <f t="shared" si="252"/>
        <v>361.34006250000004</v>
      </c>
      <c r="AZ304" s="4">
        <f t="shared" si="252"/>
        <v>361.34006250000004</v>
      </c>
      <c r="BA304" s="4">
        <f t="shared" si="252"/>
        <v>361.34006250000004</v>
      </c>
      <c r="BB304" s="4">
        <f t="shared" si="252"/>
        <v>361.34006250000004</v>
      </c>
      <c r="BC304" s="4">
        <f t="shared" si="252"/>
        <v>361.34006250000004</v>
      </c>
      <c r="BD304" s="4">
        <f t="shared" si="252"/>
        <v>361.34006250000004</v>
      </c>
      <c r="BE304" s="4">
        <f t="shared" si="252"/>
        <v>361.34006250000004</v>
      </c>
      <c r="BF304" s="4">
        <f t="shared" si="252"/>
        <v>361.34006250000004</v>
      </c>
      <c r="BG304" s="4">
        <f t="shared" si="252"/>
        <v>361.34006250000004</v>
      </c>
      <c r="BH304" s="4">
        <f t="shared" si="252"/>
        <v>361.34006250000004</v>
      </c>
      <c r="BI304" s="4">
        <f t="shared" si="252"/>
        <v>920.47293750000006</v>
      </c>
    </row>
    <row r="305" spans="1:62" ht="15.75" customHeight="1" x14ac:dyDescent="0.2">
      <c r="A305" s="3" t="s">
        <v>184</v>
      </c>
      <c r="B305" s="4">
        <f t="shared" si="249"/>
        <v>0</v>
      </c>
      <c r="C305" s="4">
        <f t="shared" si="252"/>
        <v>0</v>
      </c>
      <c r="D305" s="4">
        <f t="shared" si="252"/>
        <v>0</v>
      </c>
      <c r="E305" s="4">
        <f t="shared" si="252"/>
        <v>0</v>
      </c>
      <c r="F305" s="4">
        <f t="shared" si="252"/>
        <v>0</v>
      </c>
      <c r="G305" s="4">
        <f t="shared" si="252"/>
        <v>0</v>
      </c>
      <c r="H305" s="4">
        <f t="shared" si="252"/>
        <v>389.89600000000007</v>
      </c>
      <c r="I305" s="4">
        <f t="shared" si="252"/>
        <v>389.89600000000007</v>
      </c>
      <c r="J305" s="4">
        <f t="shared" si="252"/>
        <v>389.89600000000007</v>
      </c>
      <c r="K305" s="4">
        <f t="shared" si="252"/>
        <v>389.89600000000007</v>
      </c>
      <c r="L305" s="4">
        <f t="shared" si="252"/>
        <v>389.89600000000007</v>
      </c>
      <c r="M305" s="4">
        <f t="shared" si="252"/>
        <v>389.89600000000007</v>
      </c>
      <c r="N305" s="4">
        <f t="shared" si="252"/>
        <v>414.62100000000009</v>
      </c>
      <c r="O305" s="4">
        <f t="shared" si="252"/>
        <v>414.62100000000009</v>
      </c>
      <c r="P305" s="4">
        <f t="shared" si="252"/>
        <v>414.62100000000009</v>
      </c>
      <c r="Q305" s="4">
        <f t="shared" si="252"/>
        <v>414.62100000000009</v>
      </c>
      <c r="R305" s="4">
        <f t="shared" si="252"/>
        <v>414.62100000000009</v>
      </c>
      <c r="S305" s="4">
        <f t="shared" si="252"/>
        <v>414.62100000000009</v>
      </c>
      <c r="T305" s="4">
        <f t="shared" si="252"/>
        <v>414.62100000000009</v>
      </c>
      <c r="U305" s="4">
        <f t="shared" si="252"/>
        <v>414.62100000000009</v>
      </c>
      <c r="V305" s="4">
        <f t="shared" si="252"/>
        <v>414.62100000000009</v>
      </c>
      <c r="W305" s="4">
        <f t="shared" si="252"/>
        <v>414.62100000000009</v>
      </c>
      <c r="X305" s="4">
        <f t="shared" si="252"/>
        <v>414.62100000000009</v>
      </c>
      <c r="Y305" s="4">
        <f t="shared" si="252"/>
        <v>414.62100000000009</v>
      </c>
      <c r="Z305" s="4">
        <f t="shared" si="252"/>
        <v>440.5822500000001</v>
      </c>
      <c r="AA305" s="4">
        <f t="shared" si="252"/>
        <v>440.5822500000001</v>
      </c>
      <c r="AB305" s="4">
        <f t="shared" si="252"/>
        <v>440.5822500000001</v>
      </c>
      <c r="AC305" s="4">
        <f t="shared" si="252"/>
        <v>440.5822500000001</v>
      </c>
      <c r="AD305" s="4">
        <f t="shared" si="252"/>
        <v>440.5822500000001</v>
      </c>
      <c r="AE305" s="4">
        <f t="shared" si="252"/>
        <v>440.5822500000001</v>
      </c>
      <c r="AF305" s="4">
        <f t="shared" si="252"/>
        <v>440.5822500000001</v>
      </c>
      <c r="AG305" s="4">
        <f t="shared" si="252"/>
        <v>440.5822500000001</v>
      </c>
      <c r="AH305" s="4">
        <f t="shared" si="252"/>
        <v>440.5822500000001</v>
      </c>
      <c r="AI305" s="4">
        <f t="shared" si="252"/>
        <v>440.5822500000001</v>
      </c>
      <c r="AJ305" s="4">
        <f t="shared" si="252"/>
        <v>440.5822500000001</v>
      </c>
      <c r="AK305" s="4">
        <f t="shared" si="252"/>
        <v>1094.8057500000004</v>
      </c>
      <c r="AL305" s="4">
        <f t="shared" si="252"/>
        <v>467.84156250000018</v>
      </c>
      <c r="AM305" s="4">
        <f t="shared" si="252"/>
        <v>467.84156250000018</v>
      </c>
      <c r="AN305" s="4">
        <f t="shared" si="252"/>
        <v>467.84156250000018</v>
      </c>
      <c r="AO305" s="4">
        <f t="shared" si="252"/>
        <v>467.84156250000018</v>
      </c>
      <c r="AP305" s="4">
        <f t="shared" si="252"/>
        <v>467.84156250000018</v>
      </c>
      <c r="AQ305" s="4">
        <f t="shared" si="252"/>
        <v>467.84156250000018</v>
      </c>
      <c r="AR305" s="4">
        <f t="shared" si="252"/>
        <v>467.84156250000018</v>
      </c>
      <c r="AS305" s="4">
        <f t="shared" si="252"/>
        <v>467.84156250000018</v>
      </c>
      <c r="AT305" s="4">
        <f t="shared" si="252"/>
        <v>467.84156250000018</v>
      </c>
      <c r="AU305" s="4">
        <f t="shared" si="252"/>
        <v>467.84156250000018</v>
      </c>
      <c r="AV305" s="4">
        <f t="shared" si="252"/>
        <v>467.84156250000018</v>
      </c>
      <c r="AW305" s="4">
        <f t="shared" si="252"/>
        <v>1154.7762375000004</v>
      </c>
      <c r="AX305" s="4">
        <f t="shared" si="252"/>
        <v>496.46384062500022</v>
      </c>
      <c r="AY305" s="4">
        <f t="shared" si="252"/>
        <v>496.46384062500022</v>
      </c>
      <c r="AZ305" s="4">
        <f t="shared" si="252"/>
        <v>496.46384062500022</v>
      </c>
      <c r="BA305" s="4">
        <f t="shared" si="252"/>
        <v>496.46384062500022</v>
      </c>
      <c r="BB305" s="4">
        <f t="shared" si="252"/>
        <v>496.46384062500022</v>
      </c>
      <c r="BC305" s="4">
        <f t="shared" si="252"/>
        <v>496.46384062500022</v>
      </c>
      <c r="BD305" s="4">
        <f t="shared" si="252"/>
        <v>496.46384062500022</v>
      </c>
      <c r="BE305" s="4">
        <f t="shared" si="252"/>
        <v>496.46384062500022</v>
      </c>
      <c r="BF305" s="4">
        <f t="shared" si="252"/>
        <v>496.46384062500022</v>
      </c>
      <c r="BG305" s="4">
        <f t="shared" si="252"/>
        <v>496.46384062500022</v>
      </c>
      <c r="BH305" s="4">
        <f t="shared" si="252"/>
        <v>496.46384062500022</v>
      </c>
      <c r="BI305" s="4">
        <f t="shared" si="252"/>
        <v>1217.7452493750004</v>
      </c>
    </row>
    <row r="306" spans="1:62" ht="15.75" customHeight="1" x14ac:dyDescent="0.2">
      <c r="A306" s="3" t="s">
        <v>185</v>
      </c>
      <c r="B306" s="4">
        <f t="shared" si="249"/>
        <v>0</v>
      </c>
      <c r="C306" s="4">
        <f t="shared" si="252"/>
        <v>0</v>
      </c>
      <c r="D306" s="4">
        <f t="shared" si="252"/>
        <v>0</v>
      </c>
      <c r="E306" s="4">
        <f t="shared" si="252"/>
        <v>0</v>
      </c>
      <c r="F306" s="4">
        <f t="shared" si="252"/>
        <v>0</v>
      </c>
      <c r="G306" s="4">
        <f t="shared" si="252"/>
        <v>0</v>
      </c>
      <c r="H306" s="4">
        <f t="shared" si="252"/>
        <v>297.89600000000002</v>
      </c>
      <c r="I306" s="4">
        <f t="shared" si="252"/>
        <v>297.89600000000002</v>
      </c>
      <c r="J306" s="4">
        <f t="shared" si="252"/>
        <v>297.89600000000002</v>
      </c>
      <c r="K306" s="4">
        <f t="shared" si="252"/>
        <v>297.89600000000002</v>
      </c>
      <c r="L306" s="4">
        <f t="shared" si="252"/>
        <v>297.89600000000002</v>
      </c>
      <c r="M306" s="4">
        <f t="shared" si="252"/>
        <v>297.89600000000002</v>
      </c>
      <c r="N306" s="4">
        <f t="shared" si="252"/>
        <v>297.89600000000002</v>
      </c>
      <c r="O306" s="4">
        <f t="shared" si="252"/>
        <v>297.89600000000002</v>
      </c>
      <c r="P306" s="4">
        <f t="shared" si="252"/>
        <v>297.89600000000002</v>
      </c>
      <c r="Q306" s="4">
        <f t="shared" si="252"/>
        <v>297.89600000000002</v>
      </c>
      <c r="R306" s="4">
        <f t="shared" si="252"/>
        <v>297.89600000000002</v>
      </c>
      <c r="S306" s="4">
        <f t="shared" si="252"/>
        <v>297.89600000000002</v>
      </c>
      <c r="T306" s="4">
        <f t="shared" si="252"/>
        <v>297.89600000000002</v>
      </c>
      <c r="U306" s="4">
        <f t="shared" si="252"/>
        <v>297.89600000000002</v>
      </c>
      <c r="V306" s="4">
        <f t="shared" si="252"/>
        <v>297.89600000000002</v>
      </c>
      <c r="W306" s="4">
        <f t="shared" si="252"/>
        <v>297.89600000000002</v>
      </c>
      <c r="X306" s="4">
        <f t="shared" si="252"/>
        <v>297.89600000000002</v>
      </c>
      <c r="Y306" s="4">
        <f t="shared" si="252"/>
        <v>297.89600000000002</v>
      </c>
      <c r="Z306" s="4">
        <f t="shared" si="252"/>
        <v>318.02100000000002</v>
      </c>
      <c r="AA306" s="4">
        <f t="shared" si="252"/>
        <v>318.02100000000002</v>
      </c>
      <c r="AB306" s="4">
        <f t="shared" ref="C306:BI310" si="253">IF(AB245&gt;$C$252,(AB245-$C$252)*$D$252,0)</f>
        <v>318.02100000000002</v>
      </c>
      <c r="AC306" s="4">
        <f t="shared" si="253"/>
        <v>318.02100000000002</v>
      </c>
      <c r="AD306" s="4">
        <f t="shared" si="253"/>
        <v>318.02100000000002</v>
      </c>
      <c r="AE306" s="4">
        <f t="shared" si="253"/>
        <v>318.02100000000002</v>
      </c>
      <c r="AF306" s="4">
        <f t="shared" si="253"/>
        <v>318.02100000000002</v>
      </c>
      <c r="AG306" s="4">
        <f t="shared" si="253"/>
        <v>318.02100000000002</v>
      </c>
      <c r="AH306" s="4">
        <f t="shared" si="253"/>
        <v>318.02100000000002</v>
      </c>
      <c r="AI306" s="4">
        <f t="shared" si="253"/>
        <v>318.02100000000002</v>
      </c>
      <c r="AJ306" s="4">
        <f t="shared" si="253"/>
        <v>318.02100000000002</v>
      </c>
      <c r="AK306" s="4">
        <f t="shared" si="253"/>
        <v>825.17100000000005</v>
      </c>
      <c r="AL306" s="4">
        <f t="shared" si="253"/>
        <v>339.15225000000004</v>
      </c>
      <c r="AM306" s="4">
        <f t="shared" si="253"/>
        <v>339.15225000000004</v>
      </c>
      <c r="AN306" s="4">
        <f t="shared" si="253"/>
        <v>339.15225000000004</v>
      </c>
      <c r="AO306" s="4">
        <f t="shared" si="253"/>
        <v>339.15225000000004</v>
      </c>
      <c r="AP306" s="4">
        <f t="shared" si="253"/>
        <v>339.15225000000004</v>
      </c>
      <c r="AQ306" s="4">
        <f t="shared" si="253"/>
        <v>339.15225000000004</v>
      </c>
      <c r="AR306" s="4">
        <f t="shared" si="253"/>
        <v>339.15225000000004</v>
      </c>
      <c r="AS306" s="4">
        <f t="shared" si="253"/>
        <v>339.15225000000004</v>
      </c>
      <c r="AT306" s="4">
        <f t="shared" si="253"/>
        <v>339.15225000000004</v>
      </c>
      <c r="AU306" s="4">
        <f t="shared" si="253"/>
        <v>339.15225000000004</v>
      </c>
      <c r="AV306" s="4">
        <f t="shared" si="253"/>
        <v>339.15225000000004</v>
      </c>
      <c r="AW306" s="4">
        <f t="shared" si="253"/>
        <v>871.65975000000003</v>
      </c>
      <c r="AX306" s="4">
        <f t="shared" si="253"/>
        <v>361.34006250000004</v>
      </c>
      <c r="AY306" s="4">
        <f t="shared" si="253"/>
        <v>361.34006250000004</v>
      </c>
      <c r="AZ306" s="4">
        <f t="shared" si="253"/>
        <v>361.34006250000004</v>
      </c>
      <c r="BA306" s="4">
        <f t="shared" si="253"/>
        <v>361.34006250000004</v>
      </c>
      <c r="BB306" s="4">
        <f t="shared" si="253"/>
        <v>361.34006250000004</v>
      </c>
      <c r="BC306" s="4">
        <f t="shared" si="253"/>
        <v>361.34006250000004</v>
      </c>
      <c r="BD306" s="4">
        <f t="shared" si="253"/>
        <v>361.34006250000004</v>
      </c>
      <c r="BE306" s="4">
        <f t="shared" si="253"/>
        <v>361.34006250000004</v>
      </c>
      <c r="BF306" s="4">
        <f t="shared" si="253"/>
        <v>361.34006250000004</v>
      </c>
      <c r="BG306" s="4">
        <f t="shared" si="253"/>
        <v>361.34006250000004</v>
      </c>
      <c r="BH306" s="4">
        <f t="shared" si="253"/>
        <v>361.34006250000004</v>
      </c>
      <c r="BI306" s="4">
        <f t="shared" si="253"/>
        <v>920.47293750000006</v>
      </c>
    </row>
    <row r="307" spans="1:62" ht="15.75" customHeight="1" x14ac:dyDescent="0.2">
      <c r="A307" s="3" t="s">
        <v>186</v>
      </c>
      <c r="B307" s="4">
        <f t="shared" si="249"/>
        <v>0</v>
      </c>
      <c r="C307" s="4">
        <f t="shared" si="253"/>
        <v>0</v>
      </c>
      <c r="D307" s="4">
        <f t="shared" si="253"/>
        <v>0</v>
      </c>
      <c r="E307" s="4">
        <f t="shared" si="253"/>
        <v>0</v>
      </c>
      <c r="F307" s="4">
        <f t="shared" si="253"/>
        <v>0</v>
      </c>
      <c r="G307" s="4">
        <f t="shared" si="253"/>
        <v>0</v>
      </c>
      <c r="H307" s="4">
        <f t="shared" si="253"/>
        <v>0</v>
      </c>
      <c r="I307" s="4">
        <f t="shared" si="253"/>
        <v>0</v>
      </c>
      <c r="J307" s="4">
        <f t="shared" si="253"/>
        <v>0</v>
      </c>
      <c r="K307" s="4">
        <f t="shared" si="253"/>
        <v>0</v>
      </c>
      <c r="L307" s="4">
        <f t="shared" si="253"/>
        <v>0</v>
      </c>
      <c r="M307" s="4">
        <f t="shared" si="253"/>
        <v>0</v>
      </c>
      <c r="N307" s="4">
        <f t="shared" si="253"/>
        <v>330.096</v>
      </c>
      <c r="O307" s="4">
        <f t="shared" si="253"/>
        <v>330.096</v>
      </c>
      <c r="P307" s="4">
        <f t="shared" si="253"/>
        <v>330.096</v>
      </c>
      <c r="Q307" s="4">
        <f t="shared" si="253"/>
        <v>330.096</v>
      </c>
      <c r="R307" s="4">
        <f t="shared" si="253"/>
        <v>330.096</v>
      </c>
      <c r="S307" s="4">
        <f t="shared" si="253"/>
        <v>330.096</v>
      </c>
      <c r="T307" s="4">
        <f t="shared" si="253"/>
        <v>330.096</v>
      </c>
      <c r="U307" s="4">
        <f t="shared" si="253"/>
        <v>330.096</v>
      </c>
      <c r="V307" s="4">
        <f t="shared" si="253"/>
        <v>330.096</v>
      </c>
      <c r="W307" s="4">
        <f t="shared" si="253"/>
        <v>330.096</v>
      </c>
      <c r="X307" s="4">
        <f t="shared" si="253"/>
        <v>330.096</v>
      </c>
      <c r="Y307" s="4">
        <f t="shared" si="253"/>
        <v>330.096</v>
      </c>
      <c r="Z307" s="4">
        <f t="shared" si="253"/>
        <v>351.83100000000002</v>
      </c>
      <c r="AA307" s="4">
        <f t="shared" si="253"/>
        <v>351.83100000000002</v>
      </c>
      <c r="AB307" s="4">
        <f t="shared" si="253"/>
        <v>351.83100000000002</v>
      </c>
      <c r="AC307" s="4">
        <f t="shared" si="253"/>
        <v>351.83100000000002</v>
      </c>
      <c r="AD307" s="4">
        <f t="shared" si="253"/>
        <v>351.83100000000002</v>
      </c>
      <c r="AE307" s="4">
        <f t="shared" si="253"/>
        <v>351.83100000000002</v>
      </c>
      <c r="AF307" s="4">
        <f t="shared" si="253"/>
        <v>351.83100000000002</v>
      </c>
      <c r="AG307" s="4">
        <f t="shared" si="253"/>
        <v>351.83100000000002</v>
      </c>
      <c r="AH307" s="4">
        <f t="shared" si="253"/>
        <v>351.83100000000002</v>
      </c>
      <c r="AI307" s="4">
        <f t="shared" si="253"/>
        <v>351.83100000000002</v>
      </c>
      <c r="AJ307" s="4">
        <f t="shared" si="253"/>
        <v>351.83100000000002</v>
      </c>
      <c r="AK307" s="4">
        <f t="shared" si="253"/>
        <v>899.55300000000011</v>
      </c>
      <c r="AL307" s="4">
        <f t="shared" si="253"/>
        <v>374.65275000000003</v>
      </c>
      <c r="AM307" s="4">
        <f t="shared" si="253"/>
        <v>374.65275000000003</v>
      </c>
      <c r="AN307" s="4">
        <f t="shared" si="253"/>
        <v>374.65275000000003</v>
      </c>
      <c r="AO307" s="4">
        <f t="shared" si="253"/>
        <v>374.65275000000003</v>
      </c>
      <c r="AP307" s="4">
        <f t="shared" si="253"/>
        <v>374.65275000000003</v>
      </c>
      <c r="AQ307" s="4">
        <f t="shared" si="253"/>
        <v>374.65275000000003</v>
      </c>
      <c r="AR307" s="4">
        <f t="shared" si="253"/>
        <v>374.65275000000003</v>
      </c>
      <c r="AS307" s="4">
        <f t="shared" si="253"/>
        <v>374.65275000000003</v>
      </c>
      <c r="AT307" s="4">
        <f t="shared" si="253"/>
        <v>374.65275000000003</v>
      </c>
      <c r="AU307" s="4">
        <f t="shared" si="253"/>
        <v>374.65275000000003</v>
      </c>
      <c r="AV307" s="4">
        <f t="shared" si="253"/>
        <v>374.65275000000003</v>
      </c>
      <c r="AW307" s="4">
        <f t="shared" si="253"/>
        <v>949.76085</v>
      </c>
      <c r="AX307" s="4">
        <f t="shared" si="253"/>
        <v>398.61558750000006</v>
      </c>
      <c r="AY307" s="4">
        <f t="shared" si="253"/>
        <v>398.61558750000006</v>
      </c>
      <c r="AZ307" s="4">
        <f t="shared" si="253"/>
        <v>398.61558750000006</v>
      </c>
      <c r="BA307" s="4">
        <f t="shared" si="253"/>
        <v>398.61558750000006</v>
      </c>
      <c r="BB307" s="4">
        <f t="shared" si="253"/>
        <v>398.61558750000006</v>
      </c>
      <c r="BC307" s="4">
        <f t="shared" si="253"/>
        <v>398.61558750000006</v>
      </c>
      <c r="BD307" s="4">
        <f t="shared" si="253"/>
        <v>398.61558750000006</v>
      </c>
      <c r="BE307" s="4">
        <f t="shared" si="253"/>
        <v>398.61558750000006</v>
      </c>
      <c r="BF307" s="4">
        <f t="shared" si="253"/>
        <v>398.61558750000006</v>
      </c>
      <c r="BG307" s="4">
        <f t="shared" si="253"/>
        <v>398.61558750000006</v>
      </c>
      <c r="BH307" s="4">
        <f t="shared" si="253"/>
        <v>398.61558750000006</v>
      </c>
      <c r="BI307" s="4">
        <f t="shared" si="253"/>
        <v>1002.4790925000003</v>
      </c>
    </row>
    <row r="308" spans="1:62" ht="15.75" customHeight="1" x14ac:dyDescent="0.2">
      <c r="A308" s="3" t="s">
        <v>187</v>
      </c>
      <c r="B308" s="4">
        <f t="shared" si="249"/>
        <v>0</v>
      </c>
      <c r="C308" s="4">
        <f t="shared" si="253"/>
        <v>0</v>
      </c>
      <c r="D308" s="4">
        <f t="shared" si="253"/>
        <v>0</v>
      </c>
      <c r="E308" s="4">
        <f t="shared" si="253"/>
        <v>0</v>
      </c>
      <c r="F308" s="4">
        <f t="shared" si="253"/>
        <v>0</v>
      </c>
      <c r="G308" s="4">
        <f t="shared" si="253"/>
        <v>0</v>
      </c>
      <c r="H308" s="4">
        <f t="shared" si="253"/>
        <v>0</v>
      </c>
      <c r="I308" s="4">
        <f t="shared" si="253"/>
        <v>0</v>
      </c>
      <c r="J308" s="4">
        <f t="shared" si="253"/>
        <v>0</v>
      </c>
      <c r="K308" s="4">
        <f t="shared" si="253"/>
        <v>585.39600000000007</v>
      </c>
      <c r="L308" s="4">
        <f t="shared" si="253"/>
        <v>585.39600000000007</v>
      </c>
      <c r="M308" s="4">
        <f t="shared" si="253"/>
        <v>585.39600000000007</v>
      </c>
      <c r="N308" s="4">
        <f t="shared" si="253"/>
        <v>585.39600000000007</v>
      </c>
      <c r="O308" s="4">
        <f t="shared" si="253"/>
        <v>585.39600000000007</v>
      </c>
      <c r="P308" s="4">
        <f t="shared" si="253"/>
        <v>585.39600000000007</v>
      </c>
      <c r="Q308" s="4">
        <f t="shared" si="253"/>
        <v>585.39600000000007</v>
      </c>
      <c r="R308" s="4">
        <f t="shared" si="253"/>
        <v>585.39600000000007</v>
      </c>
      <c r="S308" s="4">
        <f t="shared" si="253"/>
        <v>585.39600000000007</v>
      </c>
      <c r="T308" s="4">
        <f t="shared" si="253"/>
        <v>585.39600000000007</v>
      </c>
      <c r="U308" s="4">
        <f t="shared" si="253"/>
        <v>585.39600000000007</v>
      </c>
      <c r="V308" s="4">
        <f t="shared" si="253"/>
        <v>585.39600000000007</v>
      </c>
      <c r="W308" s="4">
        <f t="shared" si="253"/>
        <v>585.39600000000007</v>
      </c>
      <c r="X308" s="4">
        <f t="shared" si="253"/>
        <v>585.39600000000007</v>
      </c>
      <c r="Y308" s="4">
        <f t="shared" si="253"/>
        <v>585.39600000000007</v>
      </c>
      <c r="Z308" s="4">
        <f t="shared" si="253"/>
        <v>619.89600000000007</v>
      </c>
      <c r="AA308" s="4">
        <f t="shared" si="253"/>
        <v>619.89600000000007</v>
      </c>
      <c r="AB308" s="4">
        <f t="shared" si="253"/>
        <v>619.89600000000007</v>
      </c>
      <c r="AC308" s="4">
        <f t="shared" si="253"/>
        <v>619.89600000000007</v>
      </c>
      <c r="AD308" s="4">
        <f t="shared" si="253"/>
        <v>619.89600000000007</v>
      </c>
      <c r="AE308" s="4">
        <f t="shared" si="253"/>
        <v>619.89600000000007</v>
      </c>
      <c r="AF308" s="4">
        <f t="shared" si="253"/>
        <v>619.89600000000007</v>
      </c>
      <c r="AG308" s="4">
        <f t="shared" si="253"/>
        <v>619.89600000000007</v>
      </c>
      <c r="AH308" s="4">
        <f t="shared" si="253"/>
        <v>619.89600000000007</v>
      </c>
      <c r="AI308" s="4">
        <f t="shared" si="253"/>
        <v>619.89600000000007</v>
      </c>
      <c r="AJ308" s="4">
        <f t="shared" si="253"/>
        <v>619.89600000000007</v>
      </c>
      <c r="AK308" s="4">
        <f t="shared" si="253"/>
        <v>1489.296</v>
      </c>
      <c r="AL308" s="4">
        <f t="shared" si="253"/>
        <v>656.12100000000009</v>
      </c>
      <c r="AM308" s="4">
        <f t="shared" si="253"/>
        <v>656.12100000000009</v>
      </c>
      <c r="AN308" s="4">
        <f t="shared" si="253"/>
        <v>656.12100000000009</v>
      </c>
      <c r="AO308" s="4">
        <f t="shared" si="253"/>
        <v>656.12100000000009</v>
      </c>
      <c r="AP308" s="4">
        <f t="shared" si="253"/>
        <v>656.12100000000009</v>
      </c>
      <c r="AQ308" s="4">
        <f t="shared" si="253"/>
        <v>656.12100000000009</v>
      </c>
      <c r="AR308" s="4">
        <f t="shared" si="253"/>
        <v>656.12100000000009</v>
      </c>
      <c r="AS308" s="4">
        <f t="shared" si="253"/>
        <v>656.12100000000009</v>
      </c>
      <c r="AT308" s="4">
        <f t="shared" si="253"/>
        <v>656.12100000000009</v>
      </c>
      <c r="AU308" s="4">
        <f t="shared" si="253"/>
        <v>656.12100000000009</v>
      </c>
      <c r="AV308" s="4">
        <f t="shared" si="253"/>
        <v>656.12100000000009</v>
      </c>
      <c r="AW308" s="4">
        <f t="shared" si="253"/>
        <v>1568.9910000000002</v>
      </c>
      <c r="AX308" s="4">
        <f t="shared" si="253"/>
        <v>694.15725000000009</v>
      </c>
      <c r="AY308" s="4">
        <f t="shared" si="253"/>
        <v>694.15725000000009</v>
      </c>
      <c r="AZ308" s="4">
        <f t="shared" si="253"/>
        <v>694.15725000000009</v>
      </c>
      <c r="BA308" s="4">
        <f t="shared" si="253"/>
        <v>694.15725000000009</v>
      </c>
      <c r="BB308" s="4">
        <f t="shared" si="253"/>
        <v>694.15725000000009</v>
      </c>
      <c r="BC308" s="4">
        <f t="shared" si="253"/>
        <v>694.15725000000009</v>
      </c>
      <c r="BD308" s="4">
        <f t="shared" si="253"/>
        <v>694.15725000000009</v>
      </c>
      <c r="BE308" s="4">
        <f t="shared" si="253"/>
        <v>694.15725000000009</v>
      </c>
      <c r="BF308" s="4">
        <f t="shared" si="253"/>
        <v>694.15725000000009</v>
      </c>
      <c r="BG308" s="4">
        <f t="shared" si="253"/>
        <v>694.15725000000009</v>
      </c>
      <c r="BH308" s="4">
        <f t="shared" si="253"/>
        <v>694.15725000000009</v>
      </c>
      <c r="BI308" s="4">
        <f t="shared" si="253"/>
        <v>1652.6707500000002</v>
      </c>
    </row>
    <row r="309" spans="1:62" ht="15.75" customHeight="1" x14ac:dyDescent="0.2">
      <c r="A309" s="3" t="s">
        <v>188</v>
      </c>
      <c r="B309" s="4">
        <f t="shared" si="249"/>
        <v>527.89599999999996</v>
      </c>
      <c r="C309" s="4">
        <f t="shared" si="253"/>
        <v>527.89599999999996</v>
      </c>
      <c r="D309" s="4">
        <f t="shared" si="253"/>
        <v>527.89599999999996</v>
      </c>
      <c r="E309" s="4">
        <f t="shared" si="253"/>
        <v>527.89599999999996</v>
      </c>
      <c r="F309" s="4">
        <f t="shared" si="253"/>
        <v>527.89599999999996</v>
      </c>
      <c r="G309" s="4">
        <f t="shared" si="253"/>
        <v>527.89599999999996</v>
      </c>
      <c r="H309" s="4">
        <f t="shared" si="253"/>
        <v>527.89599999999996</v>
      </c>
      <c r="I309" s="4">
        <f t="shared" si="253"/>
        <v>527.89599999999996</v>
      </c>
      <c r="J309" s="4">
        <f t="shared" si="253"/>
        <v>527.89599999999996</v>
      </c>
      <c r="K309" s="4">
        <f t="shared" si="253"/>
        <v>527.89599999999996</v>
      </c>
      <c r="L309" s="4">
        <f t="shared" si="253"/>
        <v>527.89599999999996</v>
      </c>
      <c r="M309" s="4">
        <f t="shared" si="253"/>
        <v>527.89599999999996</v>
      </c>
      <c r="N309" s="4">
        <f t="shared" si="253"/>
        <v>527.89599999999996</v>
      </c>
      <c r="O309" s="4">
        <f t="shared" si="253"/>
        <v>527.89599999999996</v>
      </c>
      <c r="P309" s="4">
        <f t="shared" si="253"/>
        <v>527.89599999999996</v>
      </c>
      <c r="Q309" s="4">
        <f t="shared" si="253"/>
        <v>527.89599999999996</v>
      </c>
      <c r="R309" s="4">
        <f t="shared" si="253"/>
        <v>527.89599999999996</v>
      </c>
      <c r="S309" s="4">
        <f t="shared" si="253"/>
        <v>527.89599999999996</v>
      </c>
      <c r="T309" s="4">
        <f t="shared" si="253"/>
        <v>527.89599999999996</v>
      </c>
      <c r="U309" s="4">
        <f t="shared" si="253"/>
        <v>527.89599999999996</v>
      </c>
      <c r="V309" s="4">
        <f t="shared" si="253"/>
        <v>527.89599999999996</v>
      </c>
      <c r="W309" s="4">
        <f t="shared" si="253"/>
        <v>527.89599999999996</v>
      </c>
      <c r="X309" s="4">
        <f t="shared" si="253"/>
        <v>527.89599999999996</v>
      </c>
      <c r="Y309" s="4">
        <f t="shared" si="253"/>
        <v>527.89599999999996</v>
      </c>
      <c r="Z309" s="4">
        <f t="shared" si="253"/>
        <v>559.52100000000007</v>
      </c>
      <c r="AA309" s="4">
        <f t="shared" si="253"/>
        <v>559.52100000000007</v>
      </c>
      <c r="AB309" s="4">
        <f t="shared" si="253"/>
        <v>559.52100000000007</v>
      </c>
      <c r="AC309" s="4">
        <f t="shared" si="253"/>
        <v>559.52100000000007</v>
      </c>
      <c r="AD309" s="4">
        <f t="shared" si="253"/>
        <v>559.52100000000007</v>
      </c>
      <c r="AE309" s="4">
        <f t="shared" si="253"/>
        <v>559.52100000000007</v>
      </c>
      <c r="AF309" s="4">
        <f t="shared" si="253"/>
        <v>559.52100000000007</v>
      </c>
      <c r="AG309" s="4">
        <f t="shared" si="253"/>
        <v>559.52100000000007</v>
      </c>
      <c r="AH309" s="4">
        <f t="shared" si="253"/>
        <v>559.52100000000007</v>
      </c>
      <c r="AI309" s="4">
        <f t="shared" si="253"/>
        <v>559.52100000000007</v>
      </c>
      <c r="AJ309" s="4">
        <f t="shared" si="253"/>
        <v>559.52100000000007</v>
      </c>
      <c r="AK309" s="4">
        <f t="shared" si="253"/>
        <v>1356.471</v>
      </c>
      <c r="AL309" s="4">
        <f t="shared" si="253"/>
        <v>592.72725000000003</v>
      </c>
      <c r="AM309" s="4">
        <f t="shared" si="253"/>
        <v>592.72725000000003</v>
      </c>
      <c r="AN309" s="4">
        <f t="shared" si="253"/>
        <v>592.72725000000003</v>
      </c>
      <c r="AO309" s="4">
        <f t="shared" si="253"/>
        <v>592.72725000000003</v>
      </c>
      <c r="AP309" s="4">
        <f t="shared" si="253"/>
        <v>592.72725000000003</v>
      </c>
      <c r="AQ309" s="4">
        <f t="shared" si="253"/>
        <v>592.72725000000003</v>
      </c>
      <c r="AR309" s="4">
        <f t="shared" si="253"/>
        <v>592.72725000000003</v>
      </c>
      <c r="AS309" s="4">
        <f t="shared" si="253"/>
        <v>592.72725000000003</v>
      </c>
      <c r="AT309" s="4">
        <f t="shared" si="253"/>
        <v>592.72725000000003</v>
      </c>
      <c r="AU309" s="4">
        <f t="shared" si="253"/>
        <v>592.72725000000003</v>
      </c>
      <c r="AV309" s="4">
        <f t="shared" si="253"/>
        <v>592.72725000000003</v>
      </c>
      <c r="AW309" s="4">
        <f t="shared" si="253"/>
        <v>1429.52475</v>
      </c>
      <c r="AX309" s="4">
        <f t="shared" si="253"/>
        <v>627.59381250000001</v>
      </c>
      <c r="AY309" s="4">
        <f t="shared" si="253"/>
        <v>627.59381250000001</v>
      </c>
      <c r="AZ309" s="4">
        <f t="shared" si="253"/>
        <v>627.59381250000001</v>
      </c>
      <c r="BA309" s="4">
        <f t="shared" si="253"/>
        <v>627.59381250000001</v>
      </c>
      <c r="BB309" s="4">
        <f t="shared" si="253"/>
        <v>627.59381250000001</v>
      </c>
      <c r="BC309" s="4">
        <f t="shared" si="253"/>
        <v>627.59381250000001</v>
      </c>
      <c r="BD309" s="4">
        <f t="shared" si="253"/>
        <v>627.59381250000001</v>
      </c>
      <c r="BE309" s="4">
        <f t="shared" si="253"/>
        <v>627.59381250000001</v>
      </c>
      <c r="BF309" s="4">
        <f t="shared" si="253"/>
        <v>627.59381250000001</v>
      </c>
      <c r="BG309" s="4">
        <f t="shared" si="253"/>
        <v>627.59381250000001</v>
      </c>
      <c r="BH309" s="4">
        <f t="shared" si="253"/>
        <v>627.59381250000001</v>
      </c>
      <c r="BI309" s="4">
        <f t="shared" si="253"/>
        <v>1506.2311875</v>
      </c>
    </row>
    <row r="310" spans="1:62" ht="15.75" customHeight="1" x14ac:dyDescent="0.2">
      <c r="A310" s="3" t="s">
        <v>189</v>
      </c>
      <c r="B310" s="4">
        <f t="shared" si="249"/>
        <v>263.39600000000002</v>
      </c>
      <c r="C310" s="4">
        <f t="shared" si="253"/>
        <v>263.39600000000002</v>
      </c>
      <c r="D310" s="4">
        <f t="shared" si="253"/>
        <v>263.39600000000002</v>
      </c>
      <c r="E310" s="4">
        <f t="shared" si="253"/>
        <v>263.39600000000002</v>
      </c>
      <c r="F310" s="4">
        <f t="shared" si="253"/>
        <v>263.39600000000002</v>
      </c>
      <c r="G310" s="4">
        <f t="shared" si="253"/>
        <v>263.39600000000002</v>
      </c>
      <c r="H310" s="4">
        <f t="shared" si="253"/>
        <v>263.39600000000002</v>
      </c>
      <c r="I310" s="4">
        <f t="shared" si="253"/>
        <v>263.39600000000002</v>
      </c>
      <c r="J310" s="4">
        <f t="shared" si="253"/>
        <v>263.39600000000002</v>
      </c>
      <c r="K310" s="4">
        <f t="shared" si="253"/>
        <v>263.39600000000002</v>
      </c>
      <c r="L310" s="4">
        <f t="shared" si="253"/>
        <v>263.39600000000002</v>
      </c>
      <c r="M310" s="4">
        <f t="shared" si="253"/>
        <v>263.39600000000002</v>
      </c>
      <c r="N310" s="4">
        <f t="shared" si="253"/>
        <v>281.79600000000005</v>
      </c>
      <c r="O310" s="4">
        <f t="shared" si="253"/>
        <v>281.79600000000005</v>
      </c>
      <c r="P310" s="4">
        <f t="shared" si="253"/>
        <v>281.79600000000005</v>
      </c>
      <c r="Q310" s="4">
        <f t="shared" si="253"/>
        <v>281.79600000000005</v>
      </c>
      <c r="R310" s="4">
        <f t="shared" si="253"/>
        <v>281.79600000000005</v>
      </c>
      <c r="S310" s="4">
        <f t="shared" si="253"/>
        <v>281.79600000000005</v>
      </c>
      <c r="T310" s="4">
        <f t="shared" si="253"/>
        <v>281.79600000000005</v>
      </c>
      <c r="U310" s="4">
        <f t="shared" si="253"/>
        <v>281.79600000000005</v>
      </c>
      <c r="V310" s="4">
        <f t="shared" si="253"/>
        <v>281.79600000000005</v>
      </c>
      <c r="W310" s="4">
        <f t="shared" si="253"/>
        <v>281.79600000000005</v>
      </c>
      <c r="X310" s="4">
        <f t="shared" si="253"/>
        <v>281.79600000000005</v>
      </c>
      <c r="Y310" s="4">
        <f t="shared" si="253"/>
        <v>281.79600000000005</v>
      </c>
      <c r="Z310" s="4">
        <f t="shared" si="253"/>
        <v>301.11600000000004</v>
      </c>
      <c r="AA310" s="4">
        <f t="shared" si="253"/>
        <v>301.11600000000004</v>
      </c>
      <c r="AB310" s="4">
        <f t="shared" si="253"/>
        <v>301.11600000000004</v>
      </c>
      <c r="AC310" s="4">
        <f t="shared" si="253"/>
        <v>301.11600000000004</v>
      </c>
      <c r="AD310" s="4">
        <f t="shared" si="253"/>
        <v>301.11600000000004</v>
      </c>
      <c r="AE310" s="4">
        <f t="shared" si="253"/>
        <v>301.11600000000004</v>
      </c>
      <c r="AF310" s="4">
        <f t="shared" si="253"/>
        <v>301.11600000000004</v>
      </c>
      <c r="AG310" s="4">
        <f t="shared" si="253"/>
        <v>301.11600000000004</v>
      </c>
      <c r="AH310" s="4">
        <f t="shared" si="253"/>
        <v>301.11600000000004</v>
      </c>
      <c r="AI310" s="4">
        <f t="shared" si="253"/>
        <v>301.11600000000004</v>
      </c>
      <c r="AJ310" s="4">
        <f t="shared" si="253"/>
        <v>301.11600000000004</v>
      </c>
      <c r="AK310" s="4">
        <f t="shared" si="253"/>
        <v>787.98</v>
      </c>
      <c r="AL310" s="4">
        <f t="shared" si="253"/>
        <v>321.40200000000004</v>
      </c>
      <c r="AM310" s="4">
        <f t="shared" si="253"/>
        <v>321.40200000000004</v>
      </c>
      <c r="AN310" s="4">
        <f t="shared" si="253"/>
        <v>321.40200000000004</v>
      </c>
      <c r="AO310" s="4">
        <f t="shared" si="253"/>
        <v>321.40200000000004</v>
      </c>
      <c r="AP310" s="4">
        <f t="shared" si="253"/>
        <v>321.40200000000004</v>
      </c>
      <c r="AQ310" s="4">
        <f t="shared" si="253"/>
        <v>321.40200000000004</v>
      </c>
      <c r="AR310" s="4">
        <f t="shared" si="253"/>
        <v>321.40200000000004</v>
      </c>
      <c r="AS310" s="4">
        <f t="shared" si="253"/>
        <v>321.40200000000004</v>
      </c>
      <c r="AT310" s="4">
        <f t="shared" si="253"/>
        <v>321.40200000000004</v>
      </c>
      <c r="AU310" s="4">
        <f t="shared" ref="AU310:BI310" si="254">IF(AU249&gt;$C$252,(AU249-$C$252)*$D$252,0)</f>
        <v>321.40200000000004</v>
      </c>
      <c r="AV310" s="4">
        <f t="shared" si="254"/>
        <v>321.40200000000004</v>
      </c>
      <c r="AW310" s="4">
        <f t="shared" si="254"/>
        <v>832.60919999999999</v>
      </c>
      <c r="AX310" s="4">
        <f t="shared" si="254"/>
        <v>342.70230000000009</v>
      </c>
      <c r="AY310" s="4">
        <f t="shared" si="254"/>
        <v>342.70230000000009</v>
      </c>
      <c r="AZ310" s="4">
        <f t="shared" si="254"/>
        <v>342.70230000000009</v>
      </c>
      <c r="BA310" s="4">
        <f t="shared" si="254"/>
        <v>342.70230000000009</v>
      </c>
      <c r="BB310" s="4">
        <f t="shared" si="254"/>
        <v>342.70230000000009</v>
      </c>
      <c r="BC310" s="4">
        <f t="shared" si="254"/>
        <v>342.70230000000009</v>
      </c>
      <c r="BD310" s="4">
        <f t="shared" si="254"/>
        <v>342.70230000000009</v>
      </c>
      <c r="BE310" s="4">
        <f t="shared" si="254"/>
        <v>342.70230000000009</v>
      </c>
      <c r="BF310" s="4">
        <f t="shared" si="254"/>
        <v>342.70230000000009</v>
      </c>
      <c r="BG310" s="4">
        <f t="shared" si="254"/>
        <v>342.70230000000009</v>
      </c>
      <c r="BH310" s="4">
        <f t="shared" si="254"/>
        <v>342.70230000000009</v>
      </c>
      <c r="BI310" s="4">
        <f t="shared" si="254"/>
        <v>879.46986000000015</v>
      </c>
    </row>
    <row r="311" spans="1:62" ht="15.75" customHeight="1" thickBot="1" x14ac:dyDescent="0.25">
      <c r="A311" s="57" t="s">
        <v>82</v>
      </c>
      <c r="B311" s="57">
        <f t="shared" ref="B311:AG311" si="255">SUM(B254:B298)</f>
        <v>15141.68114948682</v>
      </c>
      <c r="C311" s="57">
        <f t="shared" si="255"/>
        <v>15119.14846248124</v>
      </c>
      <c r="D311" s="57">
        <f t="shared" si="255"/>
        <v>14992.559743389183</v>
      </c>
      <c r="E311" s="57">
        <f t="shared" si="255"/>
        <v>18237.758100322317</v>
      </c>
      <c r="F311" s="57">
        <f t="shared" si="255"/>
        <v>18276.271983441311</v>
      </c>
      <c r="G311" s="57">
        <f t="shared" si="255"/>
        <v>18431.570653476239</v>
      </c>
      <c r="H311" s="57">
        <f t="shared" si="255"/>
        <v>18916.929751186301</v>
      </c>
      <c r="I311" s="57">
        <f t="shared" si="255"/>
        <v>19129.532965339255</v>
      </c>
      <c r="J311" s="57">
        <f t="shared" si="255"/>
        <v>19320.870486317912</v>
      </c>
      <c r="K311" s="57">
        <f t="shared" si="255"/>
        <v>20764.670652314053</v>
      </c>
      <c r="L311" s="57">
        <f t="shared" si="255"/>
        <v>21005.309518340466</v>
      </c>
      <c r="M311" s="57">
        <f t="shared" si="255"/>
        <v>21325.365547793608</v>
      </c>
      <c r="N311" s="57">
        <f t="shared" si="255"/>
        <v>24694.452240262261</v>
      </c>
      <c r="O311" s="57">
        <f t="shared" si="255"/>
        <v>25114.8388996986</v>
      </c>
      <c r="P311" s="57">
        <f t="shared" si="255"/>
        <v>25517.58637870424</v>
      </c>
      <c r="Q311" s="57">
        <f t="shared" si="255"/>
        <v>26366.953600783916</v>
      </c>
      <c r="R311" s="57">
        <f t="shared" si="255"/>
        <v>26820.81680643298</v>
      </c>
      <c r="S311" s="57">
        <f t="shared" si="255"/>
        <v>27402.549110634998</v>
      </c>
      <c r="T311" s="57">
        <f t="shared" si="255"/>
        <v>29107.83075440965</v>
      </c>
      <c r="U311" s="57">
        <f t="shared" si="255"/>
        <v>29736.647066839745</v>
      </c>
      <c r="V311" s="57">
        <f t="shared" si="255"/>
        <v>30252.115556808792</v>
      </c>
      <c r="W311" s="57">
        <f t="shared" si="255"/>
        <v>30991.298355978415</v>
      </c>
      <c r="X311" s="57">
        <f t="shared" si="255"/>
        <v>31590.661618301026</v>
      </c>
      <c r="Y311" s="57">
        <f t="shared" si="255"/>
        <v>32319.297163526331</v>
      </c>
      <c r="Z311" s="57">
        <f t="shared" si="255"/>
        <v>32994.646298165433</v>
      </c>
      <c r="AA311" s="57">
        <f t="shared" si="255"/>
        <v>33827.24926734023</v>
      </c>
      <c r="AB311" s="57">
        <f t="shared" si="255"/>
        <v>34627.378730926932</v>
      </c>
      <c r="AC311" s="57">
        <f t="shared" si="255"/>
        <v>35554.214611082927</v>
      </c>
      <c r="AD311" s="57">
        <f t="shared" si="255"/>
        <v>36345.615299693818</v>
      </c>
      <c r="AE311" s="57">
        <f t="shared" si="255"/>
        <v>37313.332317294145</v>
      </c>
      <c r="AF311" s="57">
        <f t="shared" si="255"/>
        <v>39072.765165956604</v>
      </c>
      <c r="AG311" s="57">
        <f t="shared" si="255"/>
        <v>39973.616912627484</v>
      </c>
      <c r="AH311" s="57">
        <f t="shared" ref="AH311:BI311" si="256">SUM(AH254:AH298)</f>
        <v>40805.286111653491</v>
      </c>
      <c r="AI311" s="57">
        <f t="shared" si="256"/>
        <v>41786.580507668921</v>
      </c>
      <c r="AJ311" s="57">
        <f t="shared" si="256"/>
        <v>42641.268386635318</v>
      </c>
      <c r="AK311" s="57">
        <f t="shared" si="256"/>
        <v>70591.957017505687</v>
      </c>
      <c r="AL311" s="57">
        <f t="shared" si="256"/>
        <v>39269.193009148898</v>
      </c>
      <c r="AM311" s="57">
        <f t="shared" si="256"/>
        <v>40293.649993536106</v>
      </c>
      <c r="AN311" s="57">
        <f t="shared" si="256"/>
        <v>41277.973886690153</v>
      </c>
      <c r="AO311" s="57">
        <f t="shared" si="256"/>
        <v>42339.58377445236</v>
      </c>
      <c r="AP311" s="57">
        <f t="shared" si="256"/>
        <v>43257.793335813243</v>
      </c>
      <c r="AQ311" s="57">
        <f t="shared" si="256"/>
        <v>44360.91631480863</v>
      </c>
      <c r="AR311" s="57">
        <f t="shared" si="256"/>
        <v>45470.002664221094</v>
      </c>
      <c r="AS311" s="57">
        <f t="shared" si="256"/>
        <v>46505.067638170432</v>
      </c>
      <c r="AT311" s="57">
        <f t="shared" si="256"/>
        <v>47456.752453840272</v>
      </c>
      <c r="AU311" s="57">
        <f t="shared" si="256"/>
        <v>48559.305518710629</v>
      </c>
      <c r="AV311" s="57">
        <f t="shared" si="256"/>
        <v>49541.036646177025</v>
      </c>
      <c r="AW311" s="57">
        <f t="shared" si="256"/>
        <v>80016.924280047417</v>
      </c>
      <c r="AX311" s="57">
        <f t="shared" si="256"/>
        <v>45035.485666665198</v>
      </c>
      <c r="AY311" s="57">
        <f t="shared" si="256"/>
        <v>46187.923402552413</v>
      </c>
      <c r="AZ311" s="57">
        <f t="shared" si="256"/>
        <v>47299.290544206444</v>
      </c>
      <c r="BA311" s="57">
        <f t="shared" si="256"/>
        <v>48488.646807718673</v>
      </c>
      <c r="BB311" s="57">
        <f t="shared" si="256"/>
        <v>49548.026054753078</v>
      </c>
      <c r="BC311" s="57">
        <f t="shared" si="256"/>
        <v>50786.554995143517</v>
      </c>
      <c r="BD311" s="57">
        <f t="shared" si="256"/>
        <v>52007.945550978875</v>
      </c>
      <c r="BE311" s="57">
        <f t="shared" si="256"/>
        <v>53169.585021928251</v>
      </c>
      <c r="BF311" s="57">
        <f t="shared" si="256"/>
        <v>54255.340717954248</v>
      </c>
      <c r="BG311" s="57">
        <f t="shared" si="256"/>
        <v>55492.596616969713</v>
      </c>
      <c r="BH311" s="57">
        <f t="shared" si="256"/>
        <v>56615.426256648498</v>
      </c>
      <c r="BI311" s="57">
        <f t="shared" si="256"/>
        <v>89854.009977559035</v>
      </c>
      <c r="BJ311" s="4"/>
    </row>
    <row r="312" spans="1:62" ht="15.75" customHeight="1" thickTop="1" x14ac:dyDescent="0.2"/>
    <row r="313" spans="1:62" ht="15.75" customHeight="1" x14ac:dyDescent="0.2">
      <c r="A313" s="1" t="s">
        <v>193</v>
      </c>
      <c r="B313" s="6" t="str">
        <f t="shared" ref="B313:AG313" si="257">B253</f>
        <v>Month 1</v>
      </c>
      <c r="C313" s="6" t="str">
        <f t="shared" si="257"/>
        <v>Month 2</v>
      </c>
      <c r="D313" s="6" t="str">
        <f t="shared" si="257"/>
        <v>Month 3</v>
      </c>
      <c r="E313" s="6" t="str">
        <f t="shared" si="257"/>
        <v>Month 4</v>
      </c>
      <c r="F313" s="6" t="str">
        <f t="shared" si="257"/>
        <v>Month 5</v>
      </c>
      <c r="G313" s="6" t="str">
        <f t="shared" si="257"/>
        <v>Month 6</v>
      </c>
      <c r="H313" s="6" t="str">
        <f t="shared" si="257"/>
        <v>Month 7</v>
      </c>
      <c r="I313" s="6" t="str">
        <f t="shared" si="257"/>
        <v>Month 8</v>
      </c>
      <c r="J313" s="6" t="str">
        <f t="shared" si="257"/>
        <v>Month 9</v>
      </c>
      <c r="K313" s="6" t="str">
        <f t="shared" si="257"/>
        <v>Month 10</v>
      </c>
      <c r="L313" s="6" t="str">
        <f t="shared" si="257"/>
        <v>Month 11</v>
      </c>
      <c r="M313" s="6" t="str">
        <f t="shared" si="257"/>
        <v>Month 12</v>
      </c>
      <c r="N313" s="6" t="str">
        <f t="shared" si="257"/>
        <v>Month 13</v>
      </c>
      <c r="O313" s="6" t="str">
        <f t="shared" si="257"/>
        <v>Month 14</v>
      </c>
      <c r="P313" s="6" t="str">
        <f t="shared" si="257"/>
        <v>Month 15</v>
      </c>
      <c r="Q313" s="6" t="str">
        <f t="shared" si="257"/>
        <v>Month 16</v>
      </c>
      <c r="R313" s="6" t="str">
        <f t="shared" si="257"/>
        <v>Month 17</v>
      </c>
      <c r="S313" s="6" t="str">
        <f t="shared" si="257"/>
        <v>Month 18</v>
      </c>
      <c r="T313" s="6" t="str">
        <f t="shared" si="257"/>
        <v>Month 19</v>
      </c>
      <c r="U313" s="6" t="str">
        <f t="shared" si="257"/>
        <v>Month 20</v>
      </c>
      <c r="V313" s="6" t="str">
        <f t="shared" si="257"/>
        <v>Month 21</v>
      </c>
      <c r="W313" s="6" t="str">
        <f t="shared" si="257"/>
        <v>Month 22</v>
      </c>
      <c r="X313" s="6" t="str">
        <f t="shared" si="257"/>
        <v>Month 23</v>
      </c>
      <c r="Y313" s="6" t="str">
        <f t="shared" si="257"/>
        <v>Month 24</v>
      </c>
      <c r="Z313" s="6" t="str">
        <f t="shared" si="257"/>
        <v>Month 25</v>
      </c>
      <c r="AA313" s="6" t="str">
        <f t="shared" si="257"/>
        <v>Month 26</v>
      </c>
      <c r="AB313" s="6" t="str">
        <f t="shared" si="257"/>
        <v>Month 27</v>
      </c>
      <c r="AC313" s="6" t="str">
        <f t="shared" si="257"/>
        <v>Month 28</v>
      </c>
      <c r="AD313" s="6" t="str">
        <f t="shared" si="257"/>
        <v>Month 29</v>
      </c>
      <c r="AE313" s="6" t="str">
        <f t="shared" si="257"/>
        <v>Month 30</v>
      </c>
      <c r="AF313" s="6" t="str">
        <f t="shared" si="257"/>
        <v>Month 31</v>
      </c>
      <c r="AG313" s="6" t="str">
        <f t="shared" si="257"/>
        <v>Month 32</v>
      </c>
      <c r="AH313" s="6" t="str">
        <f t="shared" ref="AH313:BI313" si="258">AH253</f>
        <v>Month 33</v>
      </c>
      <c r="AI313" s="6" t="str">
        <f t="shared" si="258"/>
        <v>Month 34</v>
      </c>
      <c r="AJ313" s="6" t="str">
        <f t="shared" si="258"/>
        <v>Month 35</v>
      </c>
      <c r="AK313" s="6" t="str">
        <f t="shared" si="258"/>
        <v>Month 36</v>
      </c>
      <c r="AL313" s="6" t="str">
        <f t="shared" si="258"/>
        <v>Month 37</v>
      </c>
      <c r="AM313" s="6" t="str">
        <f t="shared" si="258"/>
        <v>Month 38</v>
      </c>
      <c r="AN313" s="6" t="str">
        <f t="shared" si="258"/>
        <v>Month 39</v>
      </c>
      <c r="AO313" s="6" t="str">
        <f t="shared" si="258"/>
        <v>Month 40</v>
      </c>
      <c r="AP313" s="6" t="str">
        <f t="shared" si="258"/>
        <v>Month 41</v>
      </c>
      <c r="AQ313" s="6" t="str">
        <f t="shared" si="258"/>
        <v>Month 42</v>
      </c>
      <c r="AR313" s="6" t="str">
        <f t="shared" si="258"/>
        <v>Month 43</v>
      </c>
      <c r="AS313" s="6" t="str">
        <f t="shared" si="258"/>
        <v>Month 44</v>
      </c>
      <c r="AT313" s="6" t="str">
        <f t="shared" si="258"/>
        <v>Month 45</v>
      </c>
      <c r="AU313" s="6" t="str">
        <f t="shared" si="258"/>
        <v>Month 46</v>
      </c>
      <c r="AV313" s="6" t="str">
        <f t="shared" si="258"/>
        <v>Month 47</v>
      </c>
      <c r="AW313" s="6" t="str">
        <f t="shared" si="258"/>
        <v>Month 48</v>
      </c>
      <c r="AX313" s="6" t="str">
        <f t="shared" si="258"/>
        <v>Month 49</v>
      </c>
      <c r="AY313" s="6" t="str">
        <f t="shared" si="258"/>
        <v>Month 50</v>
      </c>
      <c r="AZ313" s="6" t="str">
        <f t="shared" si="258"/>
        <v>Month 51</v>
      </c>
      <c r="BA313" s="6" t="str">
        <f t="shared" si="258"/>
        <v>Month 52</v>
      </c>
      <c r="BB313" s="6" t="str">
        <f t="shared" si="258"/>
        <v>Month 53</v>
      </c>
      <c r="BC313" s="6" t="str">
        <f t="shared" si="258"/>
        <v>Month 54</v>
      </c>
      <c r="BD313" s="6" t="str">
        <f t="shared" si="258"/>
        <v>Month 55</v>
      </c>
      <c r="BE313" s="6" t="str">
        <f t="shared" si="258"/>
        <v>Month 56</v>
      </c>
      <c r="BF313" s="6" t="str">
        <f t="shared" si="258"/>
        <v>Month 57</v>
      </c>
      <c r="BG313" s="6" t="str">
        <f t="shared" si="258"/>
        <v>Month 58</v>
      </c>
      <c r="BH313" s="6" t="str">
        <f t="shared" si="258"/>
        <v>Month 59</v>
      </c>
      <c r="BI313" s="6" t="str">
        <f t="shared" si="258"/>
        <v>Month 60</v>
      </c>
    </row>
    <row r="314" spans="1:62" ht="15.75" customHeight="1" x14ac:dyDescent="0.2">
      <c r="A314" s="3" t="s">
        <v>155</v>
      </c>
      <c r="B314" s="4">
        <f t="shared" ref="B314" si="259">B13*5%</f>
        <v>583.33333333333337</v>
      </c>
      <c r="C314" s="4">
        <f t="shared" ref="C314:BI314" si="260">C13*5%</f>
        <v>583.33333333333337</v>
      </c>
      <c r="D314" s="4">
        <f t="shared" si="260"/>
        <v>583.33333333333337</v>
      </c>
      <c r="E314" s="4">
        <f t="shared" si="260"/>
        <v>583.33333333333337</v>
      </c>
      <c r="F314" s="4">
        <f t="shared" si="260"/>
        <v>583.33333333333337</v>
      </c>
      <c r="G314" s="4">
        <f t="shared" si="260"/>
        <v>583.33333333333337</v>
      </c>
      <c r="H314" s="4">
        <f t="shared" si="260"/>
        <v>583.33333333333337</v>
      </c>
      <c r="I314" s="4">
        <f t="shared" si="260"/>
        <v>583.33333333333337</v>
      </c>
      <c r="J314" s="4">
        <f t="shared" si="260"/>
        <v>583.33333333333337</v>
      </c>
      <c r="K314" s="4">
        <f t="shared" si="260"/>
        <v>583.33333333333337</v>
      </c>
      <c r="L314" s="4">
        <f t="shared" si="260"/>
        <v>583.33333333333337</v>
      </c>
      <c r="M314" s="4">
        <f t="shared" si="260"/>
        <v>583.33333333333337</v>
      </c>
      <c r="N314" s="4">
        <f t="shared" si="260"/>
        <v>641.66666666666674</v>
      </c>
      <c r="O314" s="4">
        <f t="shared" si="260"/>
        <v>641.66666666666674</v>
      </c>
      <c r="P314" s="4">
        <f t="shared" si="260"/>
        <v>641.66666666666674</v>
      </c>
      <c r="Q314" s="4">
        <f t="shared" si="260"/>
        <v>641.66666666666674</v>
      </c>
      <c r="R314" s="4">
        <f t="shared" si="260"/>
        <v>641.66666666666674</v>
      </c>
      <c r="S314" s="4">
        <f t="shared" si="260"/>
        <v>641.66666666666674</v>
      </c>
      <c r="T314" s="4">
        <f t="shared" si="260"/>
        <v>641.66666666666674</v>
      </c>
      <c r="U314" s="4">
        <f t="shared" si="260"/>
        <v>641.66666666666674</v>
      </c>
      <c r="V314" s="4">
        <f t="shared" si="260"/>
        <v>641.66666666666674</v>
      </c>
      <c r="W314" s="4">
        <f t="shared" si="260"/>
        <v>641.66666666666674</v>
      </c>
      <c r="X314" s="4">
        <f t="shared" si="260"/>
        <v>641.66666666666674</v>
      </c>
      <c r="Y314" s="4">
        <f t="shared" si="260"/>
        <v>641.66666666666674</v>
      </c>
      <c r="Z314" s="4">
        <f t="shared" si="260"/>
        <v>705.83333333333348</v>
      </c>
      <c r="AA314" s="4">
        <f t="shared" si="260"/>
        <v>705.83333333333348</v>
      </c>
      <c r="AB314" s="4">
        <f t="shared" si="260"/>
        <v>705.83333333333348</v>
      </c>
      <c r="AC314" s="4">
        <f t="shared" si="260"/>
        <v>705.83333333333348</v>
      </c>
      <c r="AD314" s="4">
        <f t="shared" si="260"/>
        <v>705.83333333333348</v>
      </c>
      <c r="AE314" s="4">
        <f t="shared" si="260"/>
        <v>705.83333333333348</v>
      </c>
      <c r="AF314" s="4">
        <f t="shared" si="260"/>
        <v>705.83333333333348</v>
      </c>
      <c r="AG314" s="4">
        <f t="shared" si="260"/>
        <v>705.83333333333348</v>
      </c>
      <c r="AH314" s="4">
        <f t="shared" si="260"/>
        <v>705.83333333333348</v>
      </c>
      <c r="AI314" s="4">
        <f t="shared" si="260"/>
        <v>705.83333333333348</v>
      </c>
      <c r="AJ314" s="4">
        <f t="shared" si="260"/>
        <v>705.83333333333348</v>
      </c>
      <c r="AK314" s="4">
        <f t="shared" si="260"/>
        <v>705.83333333333348</v>
      </c>
      <c r="AL314" s="4">
        <f t="shared" si="260"/>
        <v>776.41666666666686</v>
      </c>
      <c r="AM314" s="4">
        <f t="shared" si="260"/>
        <v>776.41666666666686</v>
      </c>
      <c r="AN314" s="4">
        <f t="shared" si="260"/>
        <v>776.41666666666686</v>
      </c>
      <c r="AO314" s="4">
        <f t="shared" si="260"/>
        <v>776.41666666666686</v>
      </c>
      <c r="AP314" s="4">
        <f t="shared" si="260"/>
        <v>776.41666666666686</v>
      </c>
      <c r="AQ314" s="4">
        <f t="shared" si="260"/>
        <v>776.41666666666686</v>
      </c>
      <c r="AR314" s="4">
        <f t="shared" si="260"/>
        <v>776.41666666666686</v>
      </c>
      <c r="AS314" s="4">
        <f t="shared" si="260"/>
        <v>776.41666666666686</v>
      </c>
      <c r="AT314" s="4">
        <f t="shared" si="260"/>
        <v>776.41666666666686</v>
      </c>
      <c r="AU314" s="4">
        <f t="shared" si="260"/>
        <v>776.41666666666686</v>
      </c>
      <c r="AV314" s="4">
        <f t="shared" si="260"/>
        <v>776.41666666666686</v>
      </c>
      <c r="AW314" s="4">
        <f t="shared" si="260"/>
        <v>776.41666666666686</v>
      </c>
      <c r="AX314" s="4">
        <f t="shared" si="260"/>
        <v>854.05833333333362</v>
      </c>
      <c r="AY314" s="4">
        <f t="shared" si="260"/>
        <v>854.05833333333362</v>
      </c>
      <c r="AZ314" s="4">
        <f t="shared" si="260"/>
        <v>854.05833333333362</v>
      </c>
      <c r="BA314" s="4">
        <f t="shared" si="260"/>
        <v>854.05833333333362</v>
      </c>
      <c r="BB314" s="4">
        <f t="shared" si="260"/>
        <v>854.05833333333362</v>
      </c>
      <c r="BC314" s="4">
        <f t="shared" si="260"/>
        <v>854.05833333333362</v>
      </c>
      <c r="BD314" s="4">
        <f t="shared" si="260"/>
        <v>854.05833333333362</v>
      </c>
      <c r="BE314" s="4">
        <f t="shared" si="260"/>
        <v>854.05833333333362</v>
      </c>
      <c r="BF314" s="4">
        <f t="shared" si="260"/>
        <v>854.05833333333362</v>
      </c>
      <c r="BG314" s="4">
        <f t="shared" si="260"/>
        <v>854.05833333333362</v>
      </c>
      <c r="BH314" s="4">
        <f t="shared" si="260"/>
        <v>854.05833333333362</v>
      </c>
      <c r="BI314" s="4">
        <f t="shared" si="260"/>
        <v>854.05833333333362</v>
      </c>
    </row>
    <row r="315" spans="1:62" ht="15.75" customHeight="1" x14ac:dyDescent="0.2">
      <c r="A315" s="3" t="s">
        <v>156</v>
      </c>
      <c r="B315" s="4">
        <f t="shared" ref="B315:BI315" si="261">B14*5%</f>
        <v>500</v>
      </c>
      <c r="C315" s="4">
        <f t="shared" si="261"/>
        <v>500</v>
      </c>
      <c r="D315" s="4">
        <f t="shared" si="261"/>
        <v>500</v>
      </c>
      <c r="E315" s="4">
        <f t="shared" si="261"/>
        <v>500</v>
      </c>
      <c r="F315" s="4">
        <f t="shared" si="261"/>
        <v>500</v>
      </c>
      <c r="G315" s="4">
        <f t="shared" si="261"/>
        <v>500</v>
      </c>
      <c r="H315" s="4">
        <f t="shared" si="261"/>
        <v>500</v>
      </c>
      <c r="I315" s="4">
        <f t="shared" si="261"/>
        <v>500</v>
      </c>
      <c r="J315" s="4">
        <f t="shared" si="261"/>
        <v>500</v>
      </c>
      <c r="K315" s="4">
        <f t="shared" si="261"/>
        <v>500</v>
      </c>
      <c r="L315" s="4">
        <f t="shared" si="261"/>
        <v>500</v>
      </c>
      <c r="M315" s="4">
        <f t="shared" si="261"/>
        <v>500</v>
      </c>
      <c r="N315" s="4">
        <f t="shared" si="261"/>
        <v>550</v>
      </c>
      <c r="O315" s="4">
        <f t="shared" si="261"/>
        <v>550</v>
      </c>
      <c r="P315" s="4">
        <f t="shared" si="261"/>
        <v>550</v>
      </c>
      <c r="Q315" s="4">
        <f t="shared" si="261"/>
        <v>550</v>
      </c>
      <c r="R315" s="4">
        <f t="shared" si="261"/>
        <v>550</v>
      </c>
      <c r="S315" s="4">
        <f t="shared" si="261"/>
        <v>550</v>
      </c>
      <c r="T315" s="4">
        <f t="shared" si="261"/>
        <v>550</v>
      </c>
      <c r="U315" s="4">
        <f t="shared" si="261"/>
        <v>550</v>
      </c>
      <c r="V315" s="4">
        <f t="shared" si="261"/>
        <v>550</v>
      </c>
      <c r="W315" s="4">
        <f t="shared" si="261"/>
        <v>550</v>
      </c>
      <c r="X315" s="4">
        <f t="shared" si="261"/>
        <v>550</v>
      </c>
      <c r="Y315" s="4">
        <f t="shared" si="261"/>
        <v>550</v>
      </c>
      <c r="Z315" s="4">
        <f t="shared" si="261"/>
        <v>605.00000000000011</v>
      </c>
      <c r="AA315" s="4">
        <f t="shared" si="261"/>
        <v>605.00000000000011</v>
      </c>
      <c r="AB315" s="4">
        <f t="shared" si="261"/>
        <v>605.00000000000011</v>
      </c>
      <c r="AC315" s="4">
        <f t="shared" si="261"/>
        <v>605.00000000000011</v>
      </c>
      <c r="AD315" s="4">
        <f t="shared" si="261"/>
        <v>605.00000000000011</v>
      </c>
      <c r="AE315" s="4">
        <f t="shared" si="261"/>
        <v>605.00000000000011</v>
      </c>
      <c r="AF315" s="4">
        <f t="shared" si="261"/>
        <v>605.00000000000011</v>
      </c>
      <c r="AG315" s="4">
        <f t="shared" si="261"/>
        <v>605.00000000000011</v>
      </c>
      <c r="AH315" s="4">
        <f t="shared" si="261"/>
        <v>605.00000000000011</v>
      </c>
      <c r="AI315" s="4">
        <f t="shared" si="261"/>
        <v>605.00000000000011</v>
      </c>
      <c r="AJ315" s="4">
        <f t="shared" si="261"/>
        <v>605.00000000000011</v>
      </c>
      <c r="AK315" s="4">
        <f t="shared" si="261"/>
        <v>605.00000000000011</v>
      </c>
      <c r="AL315" s="4">
        <f t="shared" si="261"/>
        <v>665.50000000000023</v>
      </c>
      <c r="AM315" s="4">
        <f t="shared" si="261"/>
        <v>665.50000000000023</v>
      </c>
      <c r="AN315" s="4">
        <f t="shared" si="261"/>
        <v>665.50000000000023</v>
      </c>
      <c r="AO315" s="4">
        <f t="shared" si="261"/>
        <v>665.50000000000023</v>
      </c>
      <c r="AP315" s="4">
        <f t="shared" si="261"/>
        <v>665.50000000000023</v>
      </c>
      <c r="AQ315" s="4">
        <f t="shared" si="261"/>
        <v>665.50000000000023</v>
      </c>
      <c r="AR315" s="4">
        <f t="shared" si="261"/>
        <v>665.50000000000023</v>
      </c>
      <c r="AS315" s="4">
        <f t="shared" si="261"/>
        <v>665.50000000000023</v>
      </c>
      <c r="AT315" s="4">
        <f t="shared" si="261"/>
        <v>665.50000000000023</v>
      </c>
      <c r="AU315" s="4">
        <f t="shared" si="261"/>
        <v>665.50000000000023</v>
      </c>
      <c r="AV315" s="4">
        <f t="shared" si="261"/>
        <v>665.50000000000023</v>
      </c>
      <c r="AW315" s="4">
        <f t="shared" si="261"/>
        <v>665.50000000000023</v>
      </c>
      <c r="AX315" s="4">
        <f t="shared" si="261"/>
        <v>732.0500000000003</v>
      </c>
      <c r="AY315" s="4">
        <f t="shared" si="261"/>
        <v>732.0500000000003</v>
      </c>
      <c r="AZ315" s="4">
        <f t="shared" si="261"/>
        <v>732.0500000000003</v>
      </c>
      <c r="BA315" s="4">
        <f t="shared" si="261"/>
        <v>732.0500000000003</v>
      </c>
      <c r="BB315" s="4">
        <f t="shared" si="261"/>
        <v>732.0500000000003</v>
      </c>
      <c r="BC315" s="4">
        <f t="shared" si="261"/>
        <v>732.0500000000003</v>
      </c>
      <c r="BD315" s="4">
        <f t="shared" si="261"/>
        <v>732.0500000000003</v>
      </c>
      <c r="BE315" s="4">
        <f t="shared" si="261"/>
        <v>732.0500000000003</v>
      </c>
      <c r="BF315" s="4">
        <f t="shared" si="261"/>
        <v>732.0500000000003</v>
      </c>
      <c r="BG315" s="4">
        <f t="shared" si="261"/>
        <v>732.0500000000003</v>
      </c>
      <c r="BH315" s="4">
        <f t="shared" si="261"/>
        <v>732.0500000000003</v>
      </c>
      <c r="BI315" s="4">
        <f t="shared" si="261"/>
        <v>732.0500000000003</v>
      </c>
    </row>
    <row r="316" spans="1:62" ht="15.75" customHeight="1" x14ac:dyDescent="0.2">
      <c r="A316" s="3" t="s">
        <v>157</v>
      </c>
      <c r="B316" s="4">
        <f t="shared" ref="B316:BI316" si="262">B15*5%</f>
        <v>500</v>
      </c>
      <c r="C316" s="4">
        <f t="shared" si="262"/>
        <v>500</v>
      </c>
      <c r="D316" s="4">
        <f t="shared" si="262"/>
        <v>500</v>
      </c>
      <c r="E316" s="4">
        <f t="shared" si="262"/>
        <v>500</v>
      </c>
      <c r="F316" s="4">
        <f t="shared" si="262"/>
        <v>500</v>
      </c>
      <c r="G316" s="4">
        <f t="shared" si="262"/>
        <v>500</v>
      </c>
      <c r="H316" s="4">
        <f t="shared" si="262"/>
        <v>500</v>
      </c>
      <c r="I316" s="4">
        <f t="shared" si="262"/>
        <v>500</v>
      </c>
      <c r="J316" s="4">
        <f t="shared" si="262"/>
        <v>500</v>
      </c>
      <c r="K316" s="4">
        <f t="shared" si="262"/>
        <v>500</v>
      </c>
      <c r="L316" s="4">
        <f t="shared" si="262"/>
        <v>500</v>
      </c>
      <c r="M316" s="4">
        <f t="shared" si="262"/>
        <v>500</v>
      </c>
      <c r="N316" s="4">
        <f t="shared" si="262"/>
        <v>550</v>
      </c>
      <c r="O316" s="4">
        <f t="shared" si="262"/>
        <v>550</v>
      </c>
      <c r="P316" s="4">
        <f t="shared" si="262"/>
        <v>550</v>
      </c>
      <c r="Q316" s="4">
        <f t="shared" si="262"/>
        <v>550</v>
      </c>
      <c r="R316" s="4">
        <f t="shared" si="262"/>
        <v>550</v>
      </c>
      <c r="S316" s="4">
        <f t="shared" si="262"/>
        <v>550</v>
      </c>
      <c r="T316" s="4">
        <f t="shared" si="262"/>
        <v>550</v>
      </c>
      <c r="U316" s="4">
        <f t="shared" si="262"/>
        <v>550</v>
      </c>
      <c r="V316" s="4">
        <f t="shared" si="262"/>
        <v>550</v>
      </c>
      <c r="W316" s="4">
        <f t="shared" si="262"/>
        <v>550</v>
      </c>
      <c r="X316" s="4">
        <f t="shared" si="262"/>
        <v>550</v>
      </c>
      <c r="Y316" s="4">
        <f t="shared" si="262"/>
        <v>550</v>
      </c>
      <c r="Z316" s="4">
        <f t="shared" si="262"/>
        <v>605.00000000000011</v>
      </c>
      <c r="AA316" s="4">
        <f t="shared" si="262"/>
        <v>605.00000000000011</v>
      </c>
      <c r="AB316" s="4">
        <f t="shared" si="262"/>
        <v>605.00000000000011</v>
      </c>
      <c r="AC316" s="4">
        <f t="shared" si="262"/>
        <v>605.00000000000011</v>
      </c>
      <c r="AD316" s="4">
        <f t="shared" si="262"/>
        <v>605.00000000000011</v>
      </c>
      <c r="AE316" s="4">
        <f t="shared" si="262"/>
        <v>605.00000000000011</v>
      </c>
      <c r="AF316" s="4">
        <f t="shared" si="262"/>
        <v>605.00000000000011</v>
      </c>
      <c r="AG316" s="4">
        <f t="shared" si="262"/>
        <v>605.00000000000011</v>
      </c>
      <c r="AH316" s="4">
        <f t="shared" si="262"/>
        <v>605.00000000000011</v>
      </c>
      <c r="AI316" s="4">
        <f t="shared" si="262"/>
        <v>605.00000000000011</v>
      </c>
      <c r="AJ316" s="4">
        <f t="shared" si="262"/>
        <v>605.00000000000011</v>
      </c>
      <c r="AK316" s="4">
        <f t="shared" si="262"/>
        <v>605.00000000000011</v>
      </c>
      <c r="AL316" s="4">
        <f t="shared" si="262"/>
        <v>665.50000000000023</v>
      </c>
      <c r="AM316" s="4">
        <f t="shared" si="262"/>
        <v>665.50000000000023</v>
      </c>
      <c r="AN316" s="4">
        <f t="shared" si="262"/>
        <v>665.50000000000023</v>
      </c>
      <c r="AO316" s="4">
        <f t="shared" si="262"/>
        <v>665.50000000000023</v>
      </c>
      <c r="AP316" s="4">
        <f t="shared" si="262"/>
        <v>665.50000000000023</v>
      </c>
      <c r="AQ316" s="4">
        <f t="shared" si="262"/>
        <v>665.50000000000023</v>
      </c>
      <c r="AR316" s="4">
        <f t="shared" si="262"/>
        <v>665.50000000000023</v>
      </c>
      <c r="AS316" s="4">
        <f t="shared" si="262"/>
        <v>665.50000000000023</v>
      </c>
      <c r="AT316" s="4">
        <f t="shared" si="262"/>
        <v>665.50000000000023</v>
      </c>
      <c r="AU316" s="4">
        <f t="shared" si="262"/>
        <v>665.50000000000023</v>
      </c>
      <c r="AV316" s="4">
        <f t="shared" si="262"/>
        <v>665.50000000000023</v>
      </c>
      <c r="AW316" s="4">
        <f t="shared" si="262"/>
        <v>665.50000000000023</v>
      </c>
      <c r="AX316" s="4">
        <f t="shared" si="262"/>
        <v>732.0500000000003</v>
      </c>
      <c r="AY316" s="4">
        <f t="shared" si="262"/>
        <v>732.0500000000003</v>
      </c>
      <c r="AZ316" s="4">
        <f t="shared" si="262"/>
        <v>732.0500000000003</v>
      </c>
      <c r="BA316" s="4">
        <f t="shared" si="262"/>
        <v>732.0500000000003</v>
      </c>
      <c r="BB316" s="4">
        <f t="shared" si="262"/>
        <v>732.0500000000003</v>
      </c>
      <c r="BC316" s="4">
        <f t="shared" si="262"/>
        <v>732.0500000000003</v>
      </c>
      <c r="BD316" s="4">
        <f t="shared" si="262"/>
        <v>732.0500000000003</v>
      </c>
      <c r="BE316" s="4">
        <f t="shared" si="262"/>
        <v>732.0500000000003</v>
      </c>
      <c r="BF316" s="4">
        <f t="shared" si="262"/>
        <v>732.0500000000003</v>
      </c>
      <c r="BG316" s="4">
        <f t="shared" si="262"/>
        <v>732.0500000000003</v>
      </c>
      <c r="BH316" s="4">
        <f t="shared" si="262"/>
        <v>732.0500000000003</v>
      </c>
      <c r="BI316" s="4">
        <f t="shared" si="262"/>
        <v>732.0500000000003</v>
      </c>
    </row>
    <row r="317" spans="1:62" ht="15.75" customHeight="1" x14ac:dyDescent="0.2">
      <c r="A317" s="3" t="s">
        <v>158</v>
      </c>
      <c r="B317" s="4">
        <f t="shared" ref="B317:BI317" si="263">B16*5%</f>
        <v>500</v>
      </c>
      <c r="C317" s="4">
        <f t="shared" si="263"/>
        <v>500</v>
      </c>
      <c r="D317" s="4">
        <f t="shared" si="263"/>
        <v>500</v>
      </c>
      <c r="E317" s="4">
        <f t="shared" si="263"/>
        <v>500</v>
      </c>
      <c r="F317" s="4">
        <f t="shared" si="263"/>
        <v>500</v>
      </c>
      <c r="G317" s="4">
        <f t="shared" si="263"/>
        <v>500</v>
      </c>
      <c r="H317" s="4">
        <f t="shared" si="263"/>
        <v>500</v>
      </c>
      <c r="I317" s="4">
        <f t="shared" si="263"/>
        <v>500</v>
      </c>
      <c r="J317" s="4">
        <f t="shared" si="263"/>
        <v>500</v>
      </c>
      <c r="K317" s="4">
        <f t="shared" si="263"/>
        <v>500</v>
      </c>
      <c r="L317" s="4">
        <f t="shared" si="263"/>
        <v>500</v>
      </c>
      <c r="M317" s="4">
        <f t="shared" si="263"/>
        <v>500</v>
      </c>
      <c r="N317" s="4">
        <f t="shared" si="263"/>
        <v>550</v>
      </c>
      <c r="O317" s="4">
        <f t="shared" si="263"/>
        <v>550</v>
      </c>
      <c r="P317" s="4">
        <f t="shared" si="263"/>
        <v>550</v>
      </c>
      <c r="Q317" s="4">
        <f t="shared" si="263"/>
        <v>550</v>
      </c>
      <c r="R317" s="4">
        <f t="shared" si="263"/>
        <v>550</v>
      </c>
      <c r="S317" s="4">
        <f t="shared" si="263"/>
        <v>550</v>
      </c>
      <c r="T317" s="4">
        <f t="shared" si="263"/>
        <v>550</v>
      </c>
      <c r="U317" s="4">
        <f t="shared" si="263"/>
        <v>550</v>
      </c>
      <c r="V317" s="4">
        <f t="shared" si="263"/>
        <v>550</v>
      </c>
      <c r="W317" s="4">
        <f t="shared" si="263"/>
        <v>550</v>
      </c>
      <c r="X317" s="4">
        <f t="shared" si="263"/>
        <v>550</v>
      </c>
      <c r="Y317" s="4">
        <f t="shared" si="263"/>
        <v>550</v>
      </c>
      <c r="Z317" s="4">
        <f t="shared" si="263"/>
        <v>605.00000000000011</v>
      </c>
      <c r="AA317" s="4">
        <f t="shared" si="263"/>
        <v>605.00000000000011</v>
      </c>
      <c r="AB317" s="4">
        <f t="shared" si="263"/>
        <v>605.00000000000011</v>
      </c>
      <c r="AC317" s="4">
        <f t="shared" si="263"/>
        <v>605.00000000000011</v>
      </c>
      <c r="AD317" s="4">
        <f t="shared" si="263"/>
        <v>605.00000000000011</v>
      </c>
      <c r="AE317" s="4">
        <f t="shared" si="263"/>
        <v>605.00000000000011</v>
      </c>
      <c r="AF317" s="4">
        <f t="shared" si="263"/>
        <v>605.00000000000011</v>
      </c>
      <c r="AG317" s="4">
        <f t="shared" si="263"/>
        <v>605.00000000000011</v>
      </c>
      <c r="AH317" s="4">
        <f t="shared" si="263"/>
        <v>605.00000000000011</v>
      </c>
      <c r="AI317" s="4">
        <f t="shared" si="263"/>
        <v>605.00000000000011</v>
      </c>
      <c r="AJ317" s="4">
        <f t="shared" si="263"/>
        <v>605.00000000000011</v>
      </c>
      <c r="AK317" s="4">
        <f t="shared" si="263"/>
        <v>605.00000000000011</v>
      </c>
      <c r="AL317" s="4">
        <f t="shared" si="263"/>
        <v>665.50000000000023</v>
      </c>
      <c r="AM317" s="4">
        <f t="shared" si="263"/>
        <v>665.50000000000023</v>
      </c>
      <c r="AN317" s="4">
        <f t="shared" si="263"/>
        <v>665.50000000000023</v>
      </c>
      <c r="AO317" s="4">
        <f t="shared" si="263"/>
        <v>665.50000000000023</v>
      </c>
      <c r="AP317" s="4">
        <f t="shared" si="263"/>
        <v>665.50000000000023</v>
      </c>
      <c r="AQ317" s="4">
        <f t="shared" si="263"/>
        <v>665.50000000000023</v>
      </c>
      <c r="AR317" s="4">
        <f t="shared" si="263"/>
        <v>665.50000000000023</v>
      </c>
      <c r="AS317" s="4">
        <f t="shared" si="263"/>
        <v>665.50000000000023</v>
      </c>
      <c r="AT317" s="4">
        <f t="shared" si="263"/>
        <v>665.50000000000023</v>
      </c>
      <c r="AU317" s="4">
        <f t="shared" si="263"/>
        <v>665.50000000000023</v>
      </c>
      <c r="AV317" s="4">
        <f t="shared" si="263"/>
        <v>665.50000000000023</v>
      </c>
      <c r="AW317" s="4">
        <f t="shared" si="263"/>
        <v>665.50000000000023</v>
      </c>
      <c r="AX317" s="4">
        <f t="shared" si="263"/>
        <v>732.0500000000003</v>
      </c>
      <c r="AY317" s="4">
        <f t="shared" si="263"/>
        <v>732.0500000000003</v>
      </c>
      <c r="AZ317" s="4">
        <f t="shared" si="263"/>
        <v>732.0500000000003</v>
      </c>
      <c r="BA317" s="4">
        <f t="shared" si="263"/>
        <v>732.0500000000003</v>
      </c>
      <c r="BB317" s="4">
        <f t="shared" si="263"/>
        <v>732.0500000000003</v>
      </c>
      <c r="BC317" s="4">
        <f t="shared" si="263"/>
        <v>732.0500000000003</v>
      </c>
      <c r="BD317" s="4">
        <f t="shared" si="263"/>
        <v>732.0500000000003</v>
      </c>
      <c r="BE317" s="4">
        <f t="shared" si="263"/>
        <v>732.0500000000003</v>
      </c>
      <c r="BF317" s="4">
        <f t="shared" si="263"/>
        <v>732.0500000000003</v>
      </c>
      <c r="BG317" s="4">
        <f t="shared" si="263"/>
        <v>732.0500000000003</v>
      </c>
      <c r="BH317" s="4">
        <f t="shared" si="263"/>
        <v>732.0500000000003</v>
      </c>
      <c r="BI317" s="4">
        <f t="shared" si="263"/>
        <v>732.0500000000003</v>
      </c>
    </row>
    <row r="318" spans="1:62" ht="15.75" customHeight="1" x14ac:dyDescent="0.2">
      <c r="A318" s="3" t="s">
        <v>159</v>
      </c>
      <c r="B318" s="4">
        <f t="shared" ref="B318:BI318" si="264">B17*5%</f>
        <v>500</v>
      </c>
      <c r="C318" s="4">
        <f t="shared" si="264"/>
        <v>500</v>
      </c>
      <c r="D318" s="4">
        <f t="shared" si="264"/>
        <v>500</v>
      </c>
      <c r="E318" s="4">
        <f t="shared" si="264"/>
        <v>500</v>
      </c>
      <c r="F318" s="4">
        <f t="shared" si="264"/>
        <v>500</v>
      </c>
      <c r="G318" s="4">
        <f t="shared" si="264"/>
        <v>500</v>
      </c>
      <c r="H318" s="4">
        <f t="shared" si="264"/>
        <v>500</v>
      </c>
      <c r="I318" s="4">
        <f t="shared" si="264"/>
        <v>500</v>
      </c>
      <c r="J318" s="4">
        <f t="shared" si="264"/>
        <v>500</v>
      </c>
      <c r="K318" s="4">
        <f t="shared" si="264"/>
        <v>500</v>
      </c>
      <c r="L318" s="4">
        <f t="shared" si="264"/>
        <v>500</v>
      </c>
      <c r="M318" s="4">
        <f t="shared" si="264"/>
        <v>500</v>
      </c>
      <c r="N318" s="4">
        <f t="shared" si="264"/>
        <v>550</v>
      </c>
      <c r="O318" s="4">
        <f t="shared" si="264"/>
        <v>550</v>
      </c>
      <c r="P318" s="4">
        <f t="shared" si="264"/>
        <v>550</v>
      </c>
      <c r="Q318" s="4">
        <f t="shared" si="264"/>
        <v>550</v>
      </c>
      <c r="R318" s="4">
        <f t="shared" si="264"/>
        <v>550</v>
      </c>
      <c r="S318" s="4">
        <f t="shared" si="264"/>
        <v>550</v>
      </c>
      <c r="T318" s="4">
        <f t="shared" si="264"/>
        <v>550</v>
      </c>
      <c r="U318" s="4">
        <f t="shared" si="264"/>
        <v>550</v>
      </c>
      <c r="V318" s="4">
        <f t="shared" si="264"/>
        <v>550</v>
      </c>
      <c r="W318" s="4">
        <f t="shared" si="264"/>
        <v>550</v>
      </c>
      <c r="X318" s="4">
        <f t="shared" si="264"/>
        <v>550</v>
      </c>
      <c r="Y318" s="4">
        <f t="shared" si="264"/>
        <v>550</v>
      </c>
      <c r="Z318" s="4">
        <f t="shared" si="264"/>
        <v>605.00000000000011</v>
      </c>
      <c r="AA318" s="4">
        <f t="shared" si="264"/>
        <v>605.00000000000011</v>
      </c>
      <c r="AB318" s="4">
        <f t="shared" si="264"/>
        <v>605.00000000000011</v>
      </c>
      <c r="AC318" s="4">
        <f t="shared" si="264"/>
        <v>605.00000000000011</v>
      </c>
      <c r="AD318" s="4">
        <f t="shared" si="264"/>
        <v>605.00000000000011</v>
      </c>
      <c r="AE318" s="4">
        <f t="shared" si="264"/>
        <v>605.00000000000011</v>
      </c>
      <c r="AF318" s="4">
        <f t="shared" si="264"/>
        <v>605.00000000000011</v>
      </c>
      <c r="AG318" s="4">
        <f t="shared" si="264"/>
        <v>605.00000000000011</v>
      </c>
      <c r="AH318" s="4">
        <f t="shared" si="264"/>
        <v>605.00000000000011</v>
      </c>
      <c r="AI318" s="4">
        <f t="shared" si="264"/>
        <v>605.00000000000011</v>
      </c>
      <c r="AJ318" s="4">
        <f t="shared" si="264"/>
        <v>605.00000000000011</v>
      </c>
      <c r="AK318" s="4">
        <f t="shared" si="264"/>
        <v>605.00000000000011</v>
      </c>
      <c r="AL318" s="4">
        <f t="shared" si="264"/>
        <v>665.50000000000023</v>
      </c>
      <c r="AM318" s="4">
        <f t="shared" si="264"/>
        <v>665.50000000000023</v>
      </c>
      <c r="AN318" s="4">
        <f t="shared" si="264"/>
        <v>665.50000000000023</v>
      </c>
      <c r="AO318" s="4">
        <f t="shared" si="264"/>
        <v>665.50000000000023</v>
      </c>
      <c r="AP318" s="4">
        <f t="shared" si="264"/>
        <v>665.50000000000023</v>
      </c>
      <c r="AQ318" s="4">
        <f t="shared" si="264"/>
        <v>665.50000000000023</v>
      </c>
      <c r="AR318" s="4">
        <f t="shared" si="264"/>
        <v>665.50000000000023</v>
      </c>
      <c r="AS318" s="4">
        <f t="shared" si="264"/>
        <v>665.50000000000023</v>
      </c>
      <c r="AT318" s="4">
        <f t="shared" si="264"/>
        <v>665.50000000000023</v>
      </c>
      <c r="AU318" s="4">
        <f t="shared" si="264"/>
        <v>665.50000000000023</v>
      </c>
      <c r="AV318" s="4">
        <f t="shared" si="264"/>
        <v>665.50000000000023</v>
      </c>
      <c r="AW318" s="4">
        <f t="shared" si="264"/>
        <v>665.50000000000023</v>
      </c>
      <c r="AX318" s="4">
        <f t="shared" si="264"/>
        <v>732.0500000000003</v>
      </c>
      <c r="AY318" s="4">
        <f t="shared" si="264"/>
        <v>732.0500000000003</v>
      </c>
      <c r="AZ318" s="4">
        <f t="shared" si="264"/>
        <v>732.0500000000003</v>
      </c>
      <c r="BA318" s="4">
        <f t="shared" si="264"/>
        <v>732.0500000000003</v>
      </c>
      <c r="BB318" s="4">
        <f t="shared" si="264"/>
        <v>732.0500000000003</v>
      </c>
      <c r="BC318" s="4">
        <f t="shared" si="264"/>
        <v>732.0500000000003</v>
      </c>
      <c r="BD318" s="4">
        <f t="shared" si="264"/>
        <v>732.0500000000003</v>
      </c>
      <c r="BE318" s="4">
        <f t="shared" si="264"/>
        <v>732.0500000000003</v>
      </c>
      <c r="BF318" s="4">
        <f t="shared" si="264"/>
        <v>732.0500000000003</v>
      </c>
      <c r="BG318" s="4">
        <f t="shared" si="264"/>
        <v>732.0500000000003</v>
      </c>
      <c r="BH318" s="4">
        <f t="shared" si="264"/>
        <v>732.0500000000003</v>
      </c>
      <c r="BI318" s="4">
        <f t="shared" si="264"/>
        <v>732.0500000000003</v>
      </c>
    </row>
    <row r="319" spans="1:62" ht="15.75" customHeight="1" x14ac:dyDescent="0.2">
      <c r="A319" s="3" t="s">
        <v>160</v>
      </c>
      <c r="B319" s="4">
        <f t="shared" ref="B319:BI319" si="265">B18*5%</f>
        <v>250</v>
      </c>
      <c r="C319" s="4">
        <f t="shared" si="265"/>
        <v>250</v>
      </c>
      <c r="D319" s="4">
        <f t="shared" si="265"/>
        <v>250</v>
      </c>
      <c r="E319" s="4">
        <f t="shared" si="265"/>
        <v>250</v>
      </c>
      <c r="F319" s="4">
        <f t="shared" si="265"/>
        <v>250</v>
      </c>
      <c r="G319" s="4">
        <f t="shared" si="265"/>
        <v>250</v>
      </c>
      <c r="H319" s="4">
        <f t="shared" si="265"/>
        <v>250</v>
      </c>
      <c r="I319" s="4">
        <f t="shared" si="265"/>
        <v>250</v>
      </c>
      <c r="J319" s="4">
        <f t="shared" si="265"/>
        <v>250</v>
      </c>
      <c r="K319" s="4">
        <f t="shared" si="265"/>
        <v>250</v>
      </c>
      <c r="L319" s="4">
        <f t="shared" si="265"/>
        <v>250</v>
      </c>
      <c r="M319" s="4">
        <f t="shared" si="265"/>
        <v>250</v>
      </c>
      <c r="N319" s="4">
        <f t="shared" si="265"/>
        <v>262.5</v>
      </c>
      <c r="O319" s="4">
        <f t="shared" si="265"/>
        <v>262.5</v>
      </c>
      <c r="P319" s="4">
        <f t="shared" si="265"/>
        <v>262.5</v>
      </c>
      <c r="Q319" s="4">
        <f t="shared" si="265"/>
        <v>262.5</v>
      </c>
      <c r="R319" s="4">
        <f t="shared" si="265"/>
        <v>262.5</v>
      </c>
      <c r="S319" s="4">
        <f t="shared" si="265"/>
        <v>262.5</v>
      </c>
      <c r="T319" s="4">
        <f t="shared" si="265"/>
        <v>262.5</v>
      </c>
      <c r="U319" s="4">
        <f t="shared" si="265"/>
        <v>262.5</v>
      </c>
      <c r="V319" s="4">
        <f t="shared" si="265"/>
        <v>262.5</v>
      </c>
      <c r="W319" s="4">
        <f t="shared" si="265"/>
        <v>262.5</v>
      </c>
      <c r="X319" s="4">
        <f t="shared" si="265"/>
        <v>262.5</v>
      </c>
      <c r="Y319" s="4">
        <f t="shared" si="265"/>
        <v>262.5</v>
      </c>
      <c r="Z319" s="4">
        <f t="shared" si="265"/>
        <v>275.625</v>
      </c>
      <c r="AA319" s="4">
        <f t="shared" si="265"/>
        <v>275.625</v>
      </c>
      <c r="AB319" s="4">
        <f t="shared" si="265"/>
        <v>275.625</v>
      </c>
      <c r="AC319" s="4">
        <f t="shared" si="265"/>
        <v>275.625</v>
      </c>
      <c r="AD319" s="4">
        <f t="shared" si="265"/>
        <v>275.625</v>
      </c>
      <c r="AE319" s="4">
        <f t="shared" si="265"/>
        <v>275.625</v>
      </c>
      <c r="AF319" s="4">
        <f t="shared" si="265"/>
        <v>275.625</v>
      </c>
      <c r="AG319" s="4">
        <f t="shared" si="265"/>
        <v>275.625</v>
      </c>
      <c r="AH319" s="4">
        <f t="shared" si="265"/>
        <v>275.625</v>
      </c>
      <c r="AI319" s="4">
        <f t="shared" si="265"/>
        <v>275.625</v>
      </c>
      <c r="AJ319" s="4">
        <f t="shared" si="265"/>
        <v>275.625</v>
      </c>
      <c r="AK319" s="4">
        <f t="shared" si="265"/>
        <v>275.625</v>
      </c>
      <c r="AL319" s="4">
        <f t="shared" si="265"/>
        <v>289.40625</v>
      </c>
      <c r="AM319" s="4">
        <f t="shared" si="265"/>
        <v>289.40625</v>
      </c>
      <c r="AN319" s="4">
        <f t="shared" si="265"/>
        <v>289.40625</v>
      </c>
      <c r="AO319" s="4">
        <f t="shared" si="265"/>
        <v>289.40625</v>
      </c>
      <c r="AP319" s="4">
        <f t="shared" si="265"/>
        <v>289.40625</v>
      </c>
      <c r="AQ319" s="4">
        <f t="shared" si="265"/>
        <v>289.40625</v>
      </c>
      <c r="AR319" s="4">
        <f t="shared" si="265"/>
        <v>289.40625</v>
      </c>
      <c r="AS319" s="4">
        <f t="shared" si="265"/>
        <v>289.40625</v>
      </c>
      <c r="AT319" s="4">
        <f t="shared" si="265"/>
        <v>289.40625</v>
      </c>
      <c r="AU319" s="4">
        <f t="shared" si="265"/>
        <v>289.40625</v>
      </c>
      <c r="AV319" s="4">
        <f t="shared" si="265"/>
        <v>289.40625</v>
      </c>
      <c r="AW319" s="4">
        <f t="shared" si="265"/>
        <v>289.40625</v>
      </c>
      <c r="AX319" s="4">
        <f t="shared" si="265"/>
        <v>303.87656250000003</v>
      </c>
      <c r="AY319" s="4">
        <f t="shared" si="265"/>
        <v>303.87656250000003</v>
      </c>
      <c r="AZ319" s="4">
        <f t="shared" si="265"/>
        <v>303.87656250000003</v>
      </c>
      <c r="BA319" s="4">
        <f t="shared" si="265"/>
        <v>303.87656250000003</v>
      </c>
      <c r="BB319" s="4">
        <f t="shared" si="265"/>
        <v>303.87656250000003</v>
      </c>
      <c r="BC319" s="4">
        <f t="shared" si="265"/>
        <v>303.87656250000003</v>
      </c>
      <c r="BD319" s="4">
        <f t="shared" si="265"/>
        <v>303.87656250000003</v>
      </c>
      <c r="BE319" s="4">
        <f t="shared" si="265"/>
        <v>303.87656250000003</v>
      </c>
      <c r="BF319" s="4">
        <f t="shared" si="265"/>
        <v>303.87656250000003</v>
      </c>
      <c r="BG319" s="4">
        <f t="shared" si="265"/>
        <v>303.87656250000003</v>
      </c>
      <c r="BH319" s="4">
        <f t="shared" si="265"/>
        <v>303.87656250000003</v>
      </c>
      <c r="BI319" s="4">
        <f t="shared" si="265"/>
        <v>303.87656250000003</v>
      </c>
    </row>
    <row r="320" spans="1:62" ht="15.75" customHeight="1" x14ac:dyDescent="0.2">
      <c r="A320" s="3" t="s">
        <v>160</v>
      </c>
      <c r="B320" s="4">
        <f t="shared" ref="B320:BI320" si="266">B19*5%</f>
        <v>0</v>
      </c>
      <c r="C320" s="4">
        <f t="shared" si="266"/>
        <v>0</v>
      </c>
      <c r="D320" s="4">
        <f t="shared" si="266"/>
        <v>0</v>
      </c>
      <c r="E320" s="4">
        <f t="shared" si="266"/>
        <v>0</v>
      </c>
      <c r="F320" s="4">
        <f t="shared" si="266"/>
        <v>0</v>
      </c>
      <c r="G320" s="4">
        <f t="shared" si="266"/>
        <v>0</v>
      </c>
      <c r="H320" s="4">
        <f t="shared" si="266"/>
        <v>250</v>
      </c>
      <c r="I320" s="4">
        <f t="shared" si="266"/>
        <v>250</v>
      </c>
      <c r="J320" s="4">
        <f t="shared" si="266"/>
        <v>250</v>
      </c>
      <c r="K320" s="4">
        <f t="shared" si="266"/>
        <v>250</v>
      </c>
      <c r="L320" s="4">
        <f t="shared" si="266"/>
        <v>250</v>
      </c>
      <c r="M320" s="4">
        <f t="shared" si="266"/>
        <v>250</v>
      </c>
      <c r="N320" s="4">
        <f t="shared" si="266"/>
        <v>262.5</v>
      </c>
      <c r="O320" s="4">
        <f t="shared" si="266"/>
        <v>262.5</v>
      </c>
      <c r="P320" s="4">
        <f t="shared" si="266"/>
        <v>262.5</v>
      </c>
      <c r="Q320" s="4">
        <f t="shared" si="266"/>
        <v>262.5</v>
      </c>
      <c r="R320" s="4">
        <f t="shared" si="266"/>
        <v>262.5</v>
      </c>
      <c r="S320" s="4">
        <f t="shared" si="266"/>
        <v>262.5</v>
      </c>
      <c r="T320" s="4">
        <f t="shared" si="266"/>
        <v>262.5</v>
      </c>
      <c r="U320" s="4">
        <f t="shared" si="266"/>
        <v>262.5</v>
      </c>
      <c r="V320" s="4">
        <f t="shared" si="266"/>
        <v>262.5</v>
      </c>
      <c r="W320" s="4">
        <f t="shared" si="266"/>
        <v>262.5</v>
      </c>
      <c r="X320" s="4">
        <f t="shared" si="266"/>
        <v>262.5</v>
      </c>
      <c r="Y320" s="4">
        <f t="shared" si="266"/>
        <v>262.5</v>
      </c>
      <c r="Z320" s="4">
        <f t="shared" si="266"/>
        <v>275.625</v>
      </c>
      <c r="AA320" s="4">
        <f t="shared" si="266"/>
        <v>275.625</v>
      </c>
      <c r="AB320" s="4">
        <f t="shared" si="266"/>
        <v>275.625</v>
      </c>
      <c r="AC320" s="4">
        <f t="shared" si="266"/>
        <v>275.625</v>
      </c>
      <c r="AD320" s="4">
        <f t="shared" si="266"/>
        <v>275.625</v>
      </c>
      <c r="AE320" s="4">
        <f t="shared" si="266"/>
        <v>275.625</v>
      </c>
      <c r="AF320" s="4">
        <f t="shared" si="266"/>
        <v>275.625</v>
      </c>
      <c r="AG320" s="4">
        <f t="shared" si="266"/>
        <v>275.625</v>
      </c>
      <c r="AH320" s="4">
        <f t="shared" si="266"/>
        <v>275.625</v>
      </c>
      <c r="AI320" s="4">
        <f t="shared" si="266"/>
        <v>275.625</v>
      </c>
      <c r="AJ320" s="4">
        <f t="shared" si="266"/>
        <v>275.625</v>
      </c>
      <c r="AK320" s="4">
        <f t="shared" si="266"/>
        <v>275.625</v>
      </c>
      <c r="AL320" s="4">
        <f t="shared" si="266"/>
        <v>289.40625</v>
      </c>
      <c r="AM320" s="4">
        <f t="shared" si="266"/>
        <v>289.40625</v>
      </c>
      <c r="AN320" s="4">
        <f t="shared" si="266"/>
        <v>289.40625</v>
      </c>
      <c r="AO320" s="4">
        <f t="shared" si="266"/>
        <v>289.40625</v>
      </c>
      <c r="AP320" s="4">
        <f t="shared" si="266"/>
        <v>289.40625</v>
      </c>
      <c r="AQ320" s="4">
        <f t="shared" si="266"/>
        <v>289.40625</v>
      </c>
      <c r="AR320" s="4">
        <f t="shared" si="266"/>
        <v>289.40625</v>
      </c>
      <c r="AS320" s="4">
        <f t="shared" si="266"/>
        <v>289.40625</v>
      </c>
      <c r="AT320" s="4">
        <f t="shared" si="266"/>
        <v>289.40625</v>
      </c>
      <c r="AU320" s="4">
        <f t="shared" si="266"/>
        <v>289.40625</v>
      </c>
      <c r="AV320" s="4">
        <f t="shared" si="266"/>
        <v>289.40625</v>
      </c>
      <c r="AW320" s="4">
        <f t="shared" si="266"/>
        <v>289.40625</v>
      </c>
      <c r="AX320" s="4">
        <f t="shared" si="266"/>
        <v>303.87656250000003</v>
      </c>
      <c r="AY320" s="4">
        <f t="shared" si="266"/>
        <v>303.87656250000003</v>
      </c>
      <c r="AZ320" s="4">
        <f t="shared" si="266"/>
        <v>303.87656250000003</v>
      </c>
      <c r="BA320" s="4">
        <f t="shared" si="266"/>
        <v>303.87656250000003</v>
      </c>
      <c r="BB320" s="4">
        <f t="shared" si="266"/>
        <v>303.87656250000003</v>
      </c>
      <c r="BC320" s="4">
        <f t="shared" si="266"/>
        <v>303.87656250000003</v>
      </c>
      <c r="BD320" s="4">
        <f t="shared" si="266"/>
        <v>303.87656250000003</v>
      </c>
      <c r="BE320" s="4">
        <f t="shared" si="266"/>
        <v>303.87656250000003</v>
      </c>
      <c r="BF320" s="4">
        <f t="shared" si="266"/>
        <v>303.87656250000003</v>
      </c>
      <c r="BG320" s="4">
        <f t="shared" si="266"/>
        <v>303.87656250000003</v>
      </c>
      <c r="BH320" s="4">
        <f t="shared" si="266"/>
        <v>303.87656250000003</v>
      </c>
      <c r="BI320" s="4">
        <f t="shared" si="266"/>
        <v>303.87656250000003</v>
      </c>
    </row>
    <row r="321" spans="1:61" ht="15.75" customHeight="1" x14ac:dyDescent="0.2">
      <c r="A321" s="3" t="s">
        <v>160</v>
      </c>
      <c r="B321" s="4">
        <f t="shared" ref="B321:BI321" si="267">B20*5%</f>
        <v>0</v>
      </c>
      <c r="C321" s="4">
        <f t="shared" si="267"/>
        <v>0</v>
      </c>
      <c r="D321" s="4">
        <f t="shared" si="267"/>
        <v>0</v>
      </c>
      <c r="E321" s="4">
        <f t="shared" si="267"/>
        <v>0</v>
      </c>
      <c r="F321" s="4">
        <f t="shared" si="267"/>
        <v>0</v>
      </c>
      <c r="G321" s="4">
        <f t="shared" si="267"/>
        <v>0</v>
      </c>
      <c r="H321" s="4">
        <f t="shared" si="267"/>
        <v>0</v>
      </c>
      <c r="I321" s="4">
        <f t="shared" si="267"/>
        <v>0</v>
      </c>
      <c r="J321" s="4">
        <f t="shared" si="267"/>
        <v>0</v>
      </c>
      <c r="K321" s="4">
        <f t="shared" si="267"/>
        <v>0</v>
      </c>
      <c r="L321" s="4">
        <f t="shared" si="267"/>
        <v>0</v>
      </c>
      <c r="M321" s="4">
        <f t="shared" si="267"/>
        <v>0</v>
      </c>
      <c r="N321" s="4">
        <f t="shared" si="267"/>
        <v>250</v>
      </c>
      <c r="O321" s="4">
        <f t="shared" si="267"/>
        <v>250</v>
      </c>
      <c r="P321" s="4">
        <f t="shared" si="267"/>
        <v>250</v>
      </c>
      <c r="Q321" s="4">
        <f t="shared" si="267"/>
        <v>250</v>
      </c>
      <c r="R321" s="4">
        <f t="shared" si="267"/>
        <v>250</v>
      </c>
      <c r="S321" s="4">
        <f t="shared" si="267"/>
        <v>250</v>
      </c>
      <c r="T321" s="4">
        <f t="shared" si="267"/>
        <v>250</v>
      </c>
      <c r="U321" s="4">
        <f t="shared" si="267"/>
        <v>250</v>
      </c>
      <c r="V321" s="4">
        <f t="shared" si="267"/>
        <v>250</v>
      </c>
      <c r="W321" s="4">
        <f t="shared" si="267"/>
        <v>250</v>
      </c>
      <c r="X321" s="4">
        <f t="shared" si="267"/>
        <v>250</v>
      </c>
      <c r="Y321" s="4">
        <f t="shared" si="267"/>
        <v>250</v>
      </c>
      <c r="Z321" s="4">
        <f t="shared" si="267"/>
        <v>262.5</v>
      </c>
      <c r="AA321" s="4">
        <f t="shared" si="267"/>
        <v>262.5</v>
      </c>
      <c r="AB321" s="4">
        <f t="shared" si="267"/>
        <v>262.5</v>
      </c>
      <c r="AC321" s="4">
        <f t="shared" si="267"/>
        <v>262.5</v>
      </c>
      <c r="AD321" s="4">
        <f t="shared" si="267"/>
        <v>262.5</v>
      </c>
      <c r="AE321" s="4">
        <f t="shared" si="267"/>
        <v>262.5</v>
      </c>
      <c r="AF321" s="4">
        <f t="shared" si="267"/>
        <v>262.5</v>
      </c>
      <c r="AG321" s="4">
        <f t="shared" si="267"/>
        <v>262.5</v>
      </c>
      <c r="AH321" s="4">
        <f t="shared" si="267"/>
        <v>262.5</v>
      </c>
      <c r="AI321" s="4">
        <f t="shared" si="267"/>
        <v>262.5</v>
      </c>
      <c r="AJ321" s="4">
        <f t="shared" si="267"/>
        <v>262.5</v>
      </c>
      <c r="AK321" s="4">
        <f t="shared" si="267"/>
        <v>262.5</v>
      </c>
      <c r="AL321" s="4">
        <f t="shared" si="267"/>
        <v>289.40625</v>
      </c>
      <c r="AM321" s="4">
        <f t="shared" si="267"/>
        <v>289.40625</v>
      </c>
      <c r="AN321" s="4">
        <f t="shared" si="267"/>
        <v>289.40625</v>
      </c>
      <c r="AO321" s="4">
        <f t="shared" si="267"/>
        <v>289.40625</v>
      </c>
      <c r="AP321" s="4">
        <f t="shared" si="267"/>
        <v>289.40625</v>
      </c>
      <c r="AQ321" s="4">
        <f t="shared" si="267"/>
        <v>289.40625</v>
      </c>
      <c r="AR321" s="4">
        <f t="shared" si="267"/>
        <v>289.40625</v>
      </c>
      <c r="AS321" s="4">
        <f t="shared" si="267"/>
        <v>289.40625</v>
      </c>
      <c r="AT321" s="4">
        <f t="shared" si="267"/>
        <v>289.40625</v>
      </c>
      <c r="AU321" s="4">
        <f t="shared" si="267"/>
        <v>289.40625</v>
      </c>
      <c r="AV321" s="4">
        <f t="shared" si="267"/>
        <v>289.40625</v>
      </c>
      <c r="AW321" s="4">
        <f t="shared" si="267"/>
        <v>289.40625</v>
      </c>
      <c r="AX321" s="4">
        <f t="shared" si="267"/>
        <v>303.87658333333337</v>
      </c>
      <c r="AY321" s="4">
        <f t="shared" si="267"/>
        <v>303.87658333333337</v>
      </c>
      <c r="AZ321" s="4">
        <f t="shared" si="267"/>
        <v>303.87658333333337</v>
      </c>
      <c r="BA321" s="4">
        <f t="shared" si="267"/>
        <v>303.87658333333337</v>
      </c>
      <c r="BB321" s="4">
        <f t="shared" si="267"/>
        <v>303.87658333333337</v>
      </c>
      <c r="BC321" s="4">
        <f t="shared" si="267"/>
        <v>303.87658333333337</v>
      </c>
      <c r="BD321" s="4">
        <f t="shared" si="267"/>
        <v>303.87658333333337</v>
      </c>
      <c r="BE321" s="4">
        <f t="shared" si="267"/>
        <v>303.87658333333337</v>
      </c>
      <c r="BF321" s="4">
        <f t="shared" si="267"/>
        <v>303.87658333333337</v>
      </c>
      <c r="BG321" s="4">
        <f t="shared" si="267"/>
        <v>303.87658333333337</v>
      </c>
      <c r="BH321" s="4">
        <f t="shared" si="267"/>
        <v>303.87658333333337</v>
      </c>
      <c r="BI321" s="4">
        <f t="shared" si="267"/>
        <v>303.87658333333337</v>
      </c>
    </row>
    <row r="322" spans="1:61" ht="15.75" customHeight="1" x14ac:dyDescent="0.2">
      <c r="A322" s="3" t="s">
        <v>160</v>
      </c>
      <c r="B322" s="4">
        <f t="shared" ref="B322:BI322" si="268">B21*5%</f>
        <v>0</v>
      </c>
      <c r="C322" s="4">
        <f t="shared" si="268"/>
        <v>0</v>
      </c>
      <c r="D322" s="4">
        <f t="shared" si="268"/>
        <v>0</v>
      </c>
      <c r="E322" s="4">
        <f t="shared" si="268"/>
        <v>0</v>
      </c>
      <c r="F322" s="4">
        <f t="shared" si="268"/>
        <v>0</v>
      </c>
      <c r="G322" s="4">
        <f t="shared" si="268"/>
        <v>0</v>
      </c>
      <c r="H322" s="4">
        <f t="shared" si="268"/>
        <v>0</v>
      </c>
      <c r="I322" s="4">
        <f t="shared" si="268"/>
        <v>0</v>
      </c>
      <c r="J322" s="4">
        <f t="shared" si="268"/>
        <v>0</v>
      </c>
      <c r="K322" s="4">
        <f t="shared" si="268"/>
        <v>0</v>
      </c>
      <c r="L322" s="4">
        <f t="shared" si="268"/>
        <v>0</v>
      </c>
      <c r="M322" s="4">
        <f t="shared" si="268"/>
        <v>0</v>
      </c>
      <c r="N322" s="4">
        <f t="shared" si="268"/>
        <v>0</v>
      </c>
      <c r="O322" s="4">
        <f t="shared" si="268"/>
        <v>0</v>
      </c>
      <c r="P322" s="4">
        <f t="shared" si="268"/>
        <v>0</v>
      </c>
      <c r="Q322" s="4">
        <f t="shared" si="268"/>
        <v>0</v>
      </c>
      <c r="R322" s="4">
        <f t="shared" si="268"/>
        <v>0</v>
      </c>
      <c r="S322" s="4">
        <f t="shared" si="268"/>
        <v>0</v>
      </c>
      <c r="T322" s="4">
        <f t="shared" si="268"/>
        <v>0</v>
      </c>
      <c r="U322" s="4">
        <f t="shared" si="268"/>
        <v>0</v>
      </c>
      <c r="V322" s="4">
        <f t="shared" si="268"/>
        <v>0</v>
      </c>
      <c r="W322" s="4">
        <f t="shared" si="268"/>
        <v>0</v>
      </c>
      <c r="X322" s="4">
        <f t="shared" si="268"/>
        <v>0</v>
      </c>
      <c r="Y322" s="4">
        <f t="shared" si="268"/>
        <v>0</v>
      </c>
      <c r="Z322" s="4">
        <f t="shared" si="268"/>
        <v>250</v>
      </c>
      <c r="AA322" s="4">
        <f t="shared" si="268"/>
        <v>250</v>
      </c>
      <c r="AB322" s="4">
        <f t="shared" si="268"/>
        <v>250</v>
      </c>
      <c r="AC322" s="4">
        <f t="shared" si="268"/>
        <v>250</v>
      </c>
      <c r="AD322" s="4">
        <f t="shared" si="268"/>
        <v>250</v>
      </c>
      <c r="AE322" s="4">
        <f t="shared" si="268"/>
        <v>250</v>
      </c>
      <c r="AF322" s="4">
        <f t="shared" si="268"/>
        <v>250</v>
      </c>
      <c r="AG322" s="4">
        <f t="shared" si="268"/>
        <v>250</v>
      </c>
      <c r="AH322" s="4">
        <f t="shared" si="268"/>
        <v>250</v>
      </c>
      <c r="AI322" s="4">
        <f t="shared" si="268"/>
        <v>250</v>
      </c>
      <c r="AJ322" s="4">
        <f t="shared" si="268"/>
        <v>250</v>
      </c>
      <c r="AK322" s="4">
        <f t="shared" si="268"/>
        <v>250</v>
      </c>
      <c r="AL322" s="4">
        <f t="shared" si="268"/>
        <v>289.40625</v>
      </c>
      <c r="AM322" s="4">
        <f t="shared" si="268"/>
        <v>289.40625</v>
      </c>
      <c r="AN322" s="4">
        <f t="shared" si="268"/>
        <v>289.40625</v>
      </c>
      <c r="AO322" s="4">
        <f t="shared" si="268"/>
        <v>289.40625</v>
      </c>
      <c r="AP322" s="4">
        <f t="shared" si="268"/>
        <v>289.40625</v>
      </c>
      <c r="AQ322" s="4">
        <f t="shared" si="268"/>
        <v>289.40625</v>
      </c>
      <c r="AR322" s="4">
        <f t="shared" si="268"/>
        <v>289.40625</v>
      </c>
      <c r="AS322" s="4">
        <f t="shared" si="268"/>
        <v>289.40625</v>
      </c>
      <c r="AT322" s="4">
        <f t="shared" si="268"/>
        <v>289.40625</v>
      </c>
      <c r="AU322" s="4">
        <f t="shared" si="268"/>
        <v>289.40625</v>
      </c>
      <c r="AV322" s="4">
        <f t="shared" si="268"/>
        <v>289.40625</v>
      </c>
      <c r="AW322" s="4">
        <f t="shared" si="268"/>
        <v>289.40625</v>
      </c>
      <c r="AX322" s="4">
        <f t="shared" si="268"/>
        <v>303.87658333333337</v>
      </c>
      <c r="AY322" s="4">
        <f t="shared" si="268"/>
        <v>303.87658333333337</v>
      </c>
      <c r="AZ322" s="4">
        <f t="shared" si="268"/>
        <v>303.87658333333337</v>
      </c>
      <c r="BA322" s="4">
        <f t="shared" si="268"/>
        <v>303.87658333333337</v>
      </c>
      <c r="BB322" s="4">
        <f t="shared" si="268"/>
        <v>303.87658333333337</v>
      </c>
      <c r="BC322" s="4">
        <f t="shared" si="268"/>
        <v>303.87658333333337</v>
      </c>
      <c r="BD322" s="4">
        <f t="shared" si="268"/>
        <v>303.87658333333337</v>
      </c>
      <c r="BE322" s="4">
        <f t="shared" si="268"/>
        <v>303.87658333333337</v>
      </c>
      <c r="BF322" s="4">
        <f t="shared" si="268"/>
        <v>303.87658333333337</v>
      </c>
      <c r="BG322" s="4">
        <f t="shared" si="268"/>
        <v>303.87658333333337</v>
      </c>
      <c r="BH322" s="4">
        <f t="shared" si="268"/>
        <v>303.87658333333337</v>
      </c>
      <c r="BI322" s="4">
        <f t="shared" si="268"/>
        <v>303.87658333333337</v>
      </c>
    </row>
    <row r="323" spans="1:61" ht="15.75" customHeight="1" x14ac:dyDescent="0.2">
      <c r="A323" s="3" t="s">
        <v>160</v>
      </c>
      <c r="B323" s="4">
        <f t="shared" ref="B323:BI323" si="269">B22*5%</f>
        <v>0</v>
      </c>
      <c r="C323" s="4">
        <f t="shared" si="269"/>
        <v>0</v>
      </c>
      <c r="D323" s="4">
        <f t="shared" si="269"/>
        <v>0</v>
      </c>
      <c r="E323" s="4">
        <f t="shared" si="269"/>
        <v>0</v>
      </c>
      <c r="F323" s="4">
        <f t="shared" si="269"/>
        <v>0</v>
      </c>
      <c r="G323" s="4">
        <f t="shared" si="269"/>
        <v>0</v>
      </c>
      <c r="H323" s="4">
        <f t="shared" si="269"/>
        <v>0</v>
      </c>
      <c r="I323" s="4">
        <f t="shared" si="269"/>
        <v>0</v>
      </c>
      <c r="J323" s="4">
        <f t="shared" si="269"/>
        <v>0</v>
      </c>
      <c r="K323" s="4">
        <f t="shared" si="269"/>
        <v>0</v>
      </c>
      <c r="L323" s="4">
        <f t="shared" si="269"/>
        <v>0</v>
      </c>
      <c r="M323" s="4">
        <f t="shared" si="269"/>
        <v>0</v>
      </c>
      <c r="N323" s="4">
        <f t="shared" si="269"/>
        <v>0</v>
      </c>
      <c r="O323" s="4">
        <f t="shared" si="269"/>
        <v>0</v>
      </c>
      <c r="P323" s="4">
        <f t="shared" si="269"/>
        <v>0</v>
      </c>
      <c r="Q323" s="4">
        <f t="shared" si="269"/>
        <v>0</v>
      </c>
      <c r="R323" s="4">
        <f t="shared" si="269"/>
        <v>0</v>
      </c>
      <c r="S323" s="4">
        <f t="shared" si="269"/>
        <v>0</v>
      </c>
      <c r="T323" s="4">
        <f t="shared" si="269"/>
        <v>0</v>
      </c>
      <c r="U323" s="4">
        <f t="shared" si="269"/>
        <v>0</v>
      </c>
      <c r="V323" s="4">
        <f t="shared" si="269"/>
        <v>0</v>
      </c>
      <c r="W323" s="4">
        <f t="shared" si="269"/>
        <v>0</v>
      </c>
      <c r="X323" s="4">
        <f t="shared" si="269"/>
        <v>0</v>
      </c>
      <c r="Y323" s="4">
        <f t="shared" si="269"/>
        <v>0</v>
      </c>
      <c r="Z323" s="4">
        <f t="shared" si="269"/>
        <v>0</v>
      </c>
      <c r="AA323" s="4">
        <f t="shared" si="269"/>
        <v>0</v>
      </c>
      <c r="AB323" s="4">
        <f t="shared" si="269"/>
        <v>0</v>
      </c>
      <c r="AC323" s="4">
        <f t="shared" si="269"/>
        <v>0</v>
      </c>
      <c r="AD323" s="4">
        <f t="shared" si="269"/>
        <v>0</v>
      </c>
      <c r="AE323" s="4">
        <f t="shared" si="269"/>
        <v>0</v>
      </c>
      <c r="AF323" s="4">
        <f t="shared" si="269"/>
        <v>0</v>
      </c>
      <c r="AG323" s="4">
        <f t="shared" si="269"/>
        <v>0</v>
      </c>
      <c r="AH323" s="4">
        <f t="shared" si="269"/>
        <v>0</v>
      </c>
      <c r="AI323" s="4">
        <f t="shared" si="269"/>
        <v>0</v>
      </c>
      <c r="AJ323" s="4">
        <f t="shared" si="269"/>
        <v>0</v>
      </c>
      <c r="AK323" s="4">
        <f t="shared" si="269"/>
        <v>0</v>
      </c>
      <c r="AL323" s="4">
        <f t="shared" si="269"/>
        <v>250</v>
      </c>
      <c r="AM323" s="4">
        <f t="shared" si="269"/>
        <v>250</v>
      </c>
      <c r="AN323" s="4">
        <f t="shared" si="269"/>
        <v>250</v>
      </c>
      <c r="AO323" s="4">
        <f t="shared" si="269"/>
        <v>250</v>
      </c>
      <c r="AP323" s="4">
        <f t="shared" si="269"/>
        <v>250</v>
      </c>
      <c r="AQ323" s="4">
        <f t="shared" si="269"/>
        <v>250</v>
      </c>
      <c r="AR323" s="4">
        <f t="shared" si="269"/>
        <v>250</v>
      </c>
      <c r="AS323" s="4">
        <f t="shared" si="269"/>
        <v>250</v>
      </c>
      <c r="AT323" s="4">
        <f t="shared" si="269"/>
        <v>250</v>
      </c>
      <c r="AU323" s="4">
        <f t="shared" si="269"/>
        <v>250</v>
      </c>
      <c r="AV323" s="4">
        <f t="shared" si="269"/>
        <v>250</v>
      </c>
      <c r="AW323" s="4">
        <f t="shared" si="269"/>
        <v>250</v>
      </c>
      <c r="AX323" s="4">
        <f t="shared" si="269"/>
        <v>262.5</v>
      </c>
      <c r="AY323" s="4">
        <f t="shared" si="269"/>
        <v>262.5</v>
      </c>
      <c r="AZ323" s="4">
        <f t="shared" si="269"/>
        <v>262.5</v>
      </c>
      <c r="BA323" s="4">
        <f t="shared" si="269"/>
        <v>262.5</v>
      </c>
      <c r="BB323" s="4">
        <f t="shared" si="269"/>
        <v>262.5</v>
      </c>
      <c r="BC323" s="4">
        <f t="shared" si="269"/>
        <v>262.5</v>
      </c>
      <c r="BD323" s="4">
        <f t="shared" si="269"/>
        <v>262.5</v>
      </c>
      <c r="BE323" s="4">
        <f t="shared" si="269"/>
        <v>262.5</v>
      </c>
      <c r="BF323" s="4">
        <f t="shared" si="269"/>
        <v>262.5</v>
      </c>
      <c r="BG323" s="4">
        <f t="shared" si="269"/>
        <v>262.5</v>
      </c>
      <c r="BH323" s="4">
        <f t="shared" si="269"/>
        <v>262.5</v>
      </c>
      <c r="BI323" s="4">
        <f t="shared" si="269"/>
        <v>262.5</v>
      </c>
    </row>
    <row r="324" spans="1:61" ht="15.75" customHeight="1" x14ac:dyDescent="0.2">
      <c r="A324" s="3" t="s">
        <v>160</v>
      </c>
      <c r="B324" s="4">
        <f t="shared" ref="B324:BI324" si="270">B23*5%</f>
        <v>0</v>
      </c>
      <c r="C324" s="4">
        <f t="shared" si="270"/>
        <v>0</v>
      </c>
      <c r="D324" s="4">
        <f t="shared" si="270"/>
        <v>0</v>
      </c>
      <c r="E324" s="4">
        <f t="shared" si="270"/>
        <v>0</v>
      </c>
      <c r="F324" s="4">
        <f t="shared" si="270"/>
        <v>0</v>
      </c>
      <c r="G324" s="4">
        <f t="shared" si="270"/>
        <v>0</v>
      </c>
      <c r="H324" s="4">
        <f t="shared" si="270"/>
        <v>0</v>
      </c>
      <c r="I324" s="4">
        <f t="shared" si="270"/>
        <v>0</v>
      </c>
      <c r="J324" s="4">
        <f t="shared" si="270"/>
        <v>0</v>
      </c>
      <c r="K324" s="4">
        <f t="shared" si="270"/>
        <v>0</v>
      </c>
      <c r="L324" s="4">
        <f t="shared" si="270"/>
        <v>0</v>
      </c>
      <c r="M324" s="4">
        <f t="shared" si="270"/>
        <v>0</v>
      </c>
      <c r="N324" s="4">
        <f t="shared" si="270"/>
        <v>0</v>
      </c>
      <c r="O324" s="4">
        <f t="shared" si="270"/>
        <v>0</v>
      </c>
      <c r="P324" s="4">
        <f t="shared" si="270"/>
        <v>0</v>
      </c>
      <c r="Q324" s="4">
        <f t="shared" si="270"/>
        <v>0</v>
      </c>
      <c r="R324" s="4">
        <f t="shared" si="270"/>
        <v>0</v>
      </c>
      <c r="S324" s="4">
        <f t="shared" si="270"/>
        <v>0</v>
      </c>
      <c r="T324" s="4">
        <f t="shared" si="270"/>
        <v>0</v>
      </c>
      <c r="U324" s="4">
        <f t="shared" si="270"/>
        <v>0</v>
      </c>
      <c r="V324" s="4">
        <f t="shared" si="270"/>
        <v>0</v>
      </c>
      <c r="W324" s="4">
        <f t="shared" si="270"/>
        <v>0</v>
      </c>
      <c r="X324" s="4">
        <f t="shared" si="270"/>
        <v>0</v>
      </c>
      <c r="Y324" s="4">
        <f t="shared" si="270"/>
        <v>0</v>
      </c>
      <c r="Z324" s="4">
        <f t="shared" si="270"/>
        <v>0</v>
      </c>
      <c r="AA324" s="4">
        <f t="shared" si="270"/>
        <v>0</v>
      </c>
      <c r="AB324" s="4">
        <f t="shared" si="270"/>
        <v>0</v>
      </c>
      <c r="AC324" s="4">
        <f t="shared" si="270"/>
        <v>0</v>
      </c>
      <c r="AD324" s="4">
        <f t="shared" si="270"/>
        <v>0</v>
      </c>
      <c r="AE324" s="4">
        <f t="shared" si="270"/>
        <v>0</v>
      </c>
      <c r="AF324" s="4">
        <f t="shared" si="270"/>
        <v>0</v>
      </c>
      <c r="AG324" s="4">
        <f t="shared" si="270"/>
        <v>0</v>
      </c>
      <c r="AH324" s="4">
        <f t="shared" si="270"/>
        <v>0</v>
      </c>
      <c r="AI324" s="4">
        <f t="shared" si="270"/>
        <v>0</v>
      </c>
      <c r="AJ324" s="4">
        <f t="shared" si="270"/>
        <v>0</v>
      </c>
      <c r="AK324" s="4">
        <f t="shared" si="270"/>
        <v>0</v>
      </c>
      <c r="AL324" s="4">
        <f t="shared" si="270"/>
        <v>0</v>
      </c>
      <c r="AM324" s="4">
        <f t="shared" si="270"/>
        <v>0</v>
      </c>
      <c r="AN324" s="4">
        <f t="shared" si="270"/>
        <v>0</v>
      </c>
      <c r="AO324" s="4">
        <f t="shared" si="270"/>
        <v>0</v>
      </c>
      <c r="AP324" s="4">
        <f t="shared" si="270"/>
        <v>0</v>
      </c>
      <c r="AQ324" s="4">
        <f t="shared" si="270"/>
        <v>0</v>
      </c>
      <c r="AR324" s="4">
        <f t="shared" si="270"/>
        <v>0</v>
      </c>
      <c r="AS324" s="4">
        <f t="shared" si="270"/>
        <v>0</v>
      </c>
      <c r="AT324" s="4">
        <f t="shared" si="270"/>
        <v>0</v>
      </c>
      <c r="AU324" s="4">
        <f t="shared" si="270"/>
        <v>0</v>
      </c>
      <c r="AV324" s="4">
        <f t="shared" si="270"/>
        <v>0</v>
      </c>
      <c r="AW324" s="4">
        <f t="shared" si="270"/>
        <v>0</v>
      </c>
      <c r="AX324" s="4">
        <f t="shared" si="270"/>
        <v>250</v>
      </c>
      <c r="AY324" s="4">
        <f t="shared" si="270"/>
        <v>250</v>
      </c>
      <c r="AZ324" s="4">
        <f t="shared" si="270"/>
        <v>250</v>
      </c>
      <c r="BA324" s="4">
        <f t="shared" si="270"/>
        <v>250</v>
      </c>
      <c r="BB324" s="4">
        <f t="shared" si="270"/>
        <v>250</v>
      </c>
      <c r="BC324" s="4">
        <f t="shared" si="270"/>
        <v>250</v>
      </c>
      <c r="BD324" s="4">
        <f t="shared" si="270"/>
        <v>250</v>
      </c>
      <c r="BE324" s="4">
        <f t="shared" si="270"/>
        <v>250</v>
      </c>
      <c r="BF324" s="4">
        <f t="shared" si="270"/>
        <v>250</v>
      </c>
      <c r="BG324" s="4">
        <f t="shared" si="270"/>
        <v>250</v>
      </c>
      <c r="BH324" s="4">
        <f t="shared" si="270"/>
        <v>250</v>
      </c>
      <c r="BI324" s="4">
        <f t="shared" si="270"/>
        <v>250</v>
      </c>
    </row>
    <row r="325" spans="1:61" ht="15.75" customHeight="1" x14ac:dyDescent="0.2">
      <c r="A325" s="3" t="s">
        <v>161</v>
      </c>
      <c r="B325" s="4">
        <f t="shared" ref="B325:BI325" si="271">B24*5%</f>
        <v>0</v>
      </c>
      <c r="C325" s="4">
        <f t="shared" si="271"/>
        <v>0</v>
      </c>
      <c r="D325" s="4">
        <f t="shared" si="271"/>
        <v>0</v>
      </c>
      <c r="E325" s="4">
        <f t="shared" si="271"/>
        <v>0</v>
      </c>
      <c r="F325" s="4">
        <f t="shared" si="271"/>
        <v>0</v>
      </c>
      <c r="G325" s="4">
        <f t="shared" si="271"/>
        <v>0</v>
      </c>
      <c r="H325" s="4">
        <f t="shared" si="271"/>
        <v>0</v>
      </c>
      <c r="I325" s="4">
        <f t="shared" si="271"/>
        <v>0</v>
      </c>
      <c r="J325" s="4">
        <f t="shared" si="271"/>
        <v>0</v>
      </c>
      <c r="K325" s="4">
        <f t="shared" si="271"/>
        <v>0</v>
      </c>
      <c r="L325" s="4">
        <f t="shared" si="271"/>
        <v>0</v>
      </c>
      <c r="M325" s="4">
        <f t="shared" si="271"/>
        <v>0</v>
      </c>
      <c r="N325" s="4">
        <f t="shared" si="271"/>
        <v>0</v>
      </c>
      <c r="O325" s="4">
        <f t="shared" si="271"/>
        <v>0</v>
      </c>
      <c r="P325" s="4">
        <f t="shared" si="271"/>
        <v>0</v>
      </c>
      <c r="Q325" s="4">
        <f t="shared" si="271"/>
        <v>0</v>
      </c>
      <c r="R325" s="4">
        <f t="shared" si="271"/>
        <v>0</v>
      </c>
      <c r="S325" s="4">
        <f t="shared" si="271"/>
        <v>0</v>
      </c>
      <c r="T325" s="4">
        <f t="shared" si="271"/>
        <v>0</v>
      </c>
      <c r="U325" s="4">
        <f t="shared" si="271"/>
        <v>0</v>
      </c>
      <c r="V325" s="4">
        <f t="shared" si="271"/>
        <v>0</v>
      </c>
      <c r="W325" s="4">
        <f t="shared" si="271"/>
        <v>0</v>
      </c>
      <c r="X325" s="4">
        <f t="shared" si="271"/>
        <v>0</v>
      </c>
      <c r="Y325" s="4">
        <f t="shared" si="271"/>
        <v>0</v>
      </c>
      <c r="Z325" s="4">
        <f t="shared" si="271"/>
        <v>312.5</v>
      </c>
      <c r="AA325" s="4">
        <f t="shared" si="271"/>
        <v>312.5</v>
      </c>
      <c r="AB325" s="4">
        <f t="shared" si="271"/>
        <v>312.5</v>
      </c>
      <c r="AC325" s="4">
        <f t="shared" si="271"/>
        <v>312.5</v>
      </c>
      <c r="AD325" s="4">
        <f t="shared" si="271"/>
        <v>312.5</v>
      </c>
      <c r="AE325" s="4">
        <f t="shared" si="271"/>
        <v>312.5</v>
      </c>
      <c r="AF325" s="4">
        <f t="shared" si="271"/>
        <v>312.5</v>
      </c>
      <c r="AG325" s="4">
        <f t="shared" si="271"/>
        <v>312.5</v>
      </c>
      <c r="AH325" s="4">
        <f t="shared" si="271"/>
        <v>312.5</v>
      </c>
      <c r="AI325" s="4">
        <f t="shared" si="271"/>
        <v>312.5</v>
      </c>
      <c r="AJ325" s="4">
        <f t="shared" si="271"/>
        <v>312.5</v>
      </c>
      <c r="AK325" s="4">
        <f t="shared" si="271"/>
        <v>312.5</v>
      </c>
      <c r="AL325" s="4">
        <f t="shared" si="271"/>
        <v>328.125</v>
      </c>
      <c r="AM325" s="4">
        <f t="shared" si="271"/>
        <v>328.125</v>
      </c>
      <c r="AN325" s="4">
        <f t="shared" si="271"/>
        <v>328.125</v>
      </c>
      <c r="AO325" s="4">
        <f t="shared" si="271"/>
        <v>328.125</v>
      </c>
      <c r="AP325" s="4">
        <f t="shared" si="271"/>
        <v>328.125</v>
      </c>
      <c r="AQ325" s="4">
        <f t="shared" si="271"/>
        <v>328.125</v>
      </c>
      <c r="AR325" s="4">
        <f t="shared" si="271"/>
        <v>328.125</v>
      </c>
      <c r="AS325" s="4">
        <f t="shared" si="271"/>
        <v>328.125</v>
      </c>
      <c r="AT325" s="4">
        <f t="shared" si="271"/>
        <v>328.125</v>
      </c>
      <c r="AU325" s="4">
        <f t="shared" si="271"/>
        <v>328.125</v>
      </c>
      <c r="AV325" s="4">
        <f t="shared" si="271"/>
        <v>328.125</v>
      </c>
      <c r="AW325" s="4">
        <f t="shared" si="271"/>
        <v>328.125</v>
      </c>
      <c r="AX325" s="4">
        <f t="shared" si="271"/>
        <v>344.53125</v>
      </c>
      <c r="AY325" s="4">
        <f t="shared" si="271"/>
        <v>344.53125</v>
      </c>
      <c r="AZ325" s="4">
        <f t="shared" si="271"/>
        <v>344.53125</v>
      </c>
      <c r="BA325" s="4">
        <f t="shared" si="271"/>
        <v>344.53125</v>
      </c>
      <c r="BB325" s="4">
        <f t="shared" si="271"/>
        <v>344.53125</v>
      </c>
      <c r="BC325" s="4">
        <f t="shared" si="271"/>
        <v>344.53125</v>
      </c>
      <c r="BD325" s="4">
        <f t="shared" si="271"/>
        <v>344.53125</v>
      </c>
      <c r="BE325" s="4">
        <f t="shared" si="271"/>
        <v>344.53125</v>
      </c>
      <c r="BF325" s="4">
        <f t="shared" si="271"/>
        <v>344.53125</v>
      </c>
      <c r="BG325" s="4">
        <f t="shared" si="271"/>
        <v>344.53125</v>
      </c>
      <c r="BH325" s="4">
        <f t="shared" si="271"/>
        <v>344.53125</v>
      </c>
      <c r="BI325" s="4">
        <f t="shared" si="271"/>
        <v>344.53125</v>
      </c>
    </row>
    <row r="326" spans="1:61" ht="15.75" customHeight="1" x14ac:dyDescent="0.2">
      <c r="A326" s="3" t="s">
        <v>162</v>
      </c>
      <c r="B326" s="4">
        <f t="shared" ref="B326:BI326" si="272">B25*5%</f>
        <v>250</v>
      </c>
      <c r="C326" s="4">
        <f t="shared" si="272"/>
        <v>250</v>
      </c>
      <c r="D326" s="4">
        <f t="shared" si="272"/>
        <v>250</v>
      </c>
      <c r="E326" s="4">
        <f t="shared" si="272"/>
        <v>250</v>
      </c>
      <c r="F326" s="4">
        <f t="shared" si="272"/>
        <v>250</v>
      </c>
      <c r="G326" s="4">
        <f t="shared" si="272"/>
        <v>250</v>
      </c>
      <c r="H326" s="4">
        <f t="shared" si="272"/>
        <v>250</v>
      </c>
      <c r="I326" s="4">
        <f t="shared" si="272"/>
        <v>250</v>
      </c>
      <c r="J326" s="4">
        <f t="shared" si="272"/>
        <v>250</v>
      </c>
      <c r="K326" s="4">
        <f t="shared" si="272"/>
        <v>250</v>
      </c>
      <c r="L326" s="4">
        <f t="shared" si="272"/>
        <v>250</v>
      </c>
      <c r="M326" s="4">
        <f t="shared" si="272"/>
        <v>250</v>
      </c>
      <c r="N326" s="4">
        <f t="shared" si="272"/>
        <v>262.5</v>
      </c>
      <c r="O326" s="4">
        <f t="shared" si="272"/>
        <v>262.5</v>
      </c>
      <c r="P326" s="4">
        <f t="shared" si="272"/>
        <v>262.5</v>
      </c>
      <c r="Q326" s="4">
        <f t="shared" si="272"/>
        <v>262.5</v>
      </c>
      <c r="R326" s="4">
        <f t="shared" si="272"/>
        <v>262.5</v>
      </c>
      <c r="S326" s="4">
        <f t="shared" si="272"/>
        <v>262.5</v>
      </c>
      <c r="T326" s="4">
        <f t="shared" si="272"/>
        <v>262.5</v>
      </c>
      <c r="U326" s="4">
        <f t="shared" si="272"/>
        <v>262.5</v>
      </c>
      <c r="V326" s="4">
        <f t="shared" si="272"/>
        <v>262.5</v>
      </c>
      <c r="W326" s="4">
        <f t="shared" si="272"/>
        <v>262.5</v>
      </c>
      <c r="X326" s="4">
        <f t="shared" si="272"/>
        <v>262.5</v>
      </c>
      <c r="Y326" s="4">
        <f t="shared" si="272"/>
        <v>262.5</v>
      </c>
      <c r="Z326" s="4">
        <f t="shared" si="272"/>
        <v>275.625</v>
      </c>
      <c r="AA326" s="4">
        <f t="shared" si="272"/>
        <v>275.625</v>
      </c>
      <c r="AB326" s="4">
        <f t="shared" si="272"/>
        <v>275.625</v>
      </c>
      <c r="AC326" s="4">
        <f t="shared" si="272"/>
        <v>275.625</v>
      </c>
      <c r="AD326" s="4">
        <f t="shared" si="272"/>
        <v>275.625</v>
      </c>
      <c r="AE326" s="4">
        <f t="shared" si="272"/>
        <v>275.625</v>
      </c>
      <c r="AF326" s="4">
        <f t="shared" si="272"/>
        <v>275.625</v>
      </c>
      <c r="AG326" s="4">
        <f t="shared" si="272"/>
        <v>275.625</v>
      </c>
      <c r="AH326" s="4">
        <f t="shared" si="272"/>
        <v>275.625</v>
      </c>
      <c r="AI326" s="4">
        <f t="shared" si="272"/>
        <v>275.625</v>
      </c>
      <c r="AJ326" s="4">
        <f t="shared" si="272"/>
        <v>275.625</v>
      </c>
      <c r="AK326" s="4">
        <f t="shared" si="272"/>
        <v>275.625</v>
      </c>
      <c r="AL326" s="4">
        <f t="shared" si="272"/>
        <v>289.40625</v>
      </c>
      <c r="AM326" s="4">
        <f t="shared" si="272"/>
        <v>289.40625</v>
      </c>
      <c r="AN326" s="4">
        <f t="shared" si="272"/>
        <v>289.40625</v>
      </c>
      <c r="AO326" s="4">
        <f t="shared" si="272"/>
        <v>289.40625</v>
      </c>
      <c r="AP326" s="4">
        <f t="shared" si="272"/>
        <v>289.40625</v>
      </c>
      <c r="AQ326" s="4">
        <f t="shared" si="272"/>
        <v>289.40625</v>
      </c>
      <c r="AR326" s="4">
        <f t="shared" si="272"/>
        <v>289.40625</v>
      </c>
      <c r="AS326" s="4">
        <f t="shared" si="272"/>
        <v>289.40625</v>
      </c>
      <c r="AT326" s="4">
        <f t="shared" si="272"/>
        <v>289.40625</v>
      </c>
      <c r="AU326" s="4">
        <f t="shared" si="272"/>
        <v>289.40625</v>
      </c>
      <c r="AV326" s="4">
        <f t="shared" si="272"/>
        <v>289.40625</v>
      </c>
      <c r="AW326" s="4">
        <f t="shared" si="272"/>
        <v>289.40625</v>
      </c>
      <c r="AX326" s="4">
        <f t="shared" si="272"/>
        <v>303.87656250000003</v>
      </c>
      <c r="AY326" s="4">
        <f t="shared" si="272"/>
        <v>303.87656250000003</v>
      </c>
      <c r="AZ326" s="4">
        <f t="shared" si="272"/>
        <v>303.87656250000003</v>
      </c>
      <c r="BA326" s="4">
        <f t="shared" si="272"/>
        <v>303.87656250000003</v>
      </c>
      <c r="BB326" s="4">
        <f t="shared" si="272"/>
        <v>303.87656250000003</v>
      </c>
      <c r="BC326" s="4">
        <f t="shared" si="272"/>
        <v>303.87656250000003</v>
      </c>
      <c r="BD326" s="4">
        <f t="shared" si="272"/>
        <v>303.87656250000003</v>
      </c>
      <c r="BE326" s="4">
        <f t="shared" si="272"/>
        <v>303.87656250000003</v>
      </c>
      <c r="BF326" s="4">
        <f t="shared" si="272"/>
        <v>303.87656250000003</v>
      </c>
      <c r="BG326" s="4">
        <f t="shared" si="272"/>
        <v>303.87656250000003</v>
      </c>
      <c r="BH326" s="4">
        <f t="shared" si="272"/>
        <v>303.87656250000003</v>
      </c>
      <c r="BI326" s="4">
        <f t="shared" si="272"/>
        <v>303.87656250000003</v>
      </c>
    </row>
    <row r="327" spans="1:61" ht="15.75" customHeight="1" x14ac:dyDescent="0.2">
      <c r="A327" s="3" t="s">
        <v>162</v>
      </c>
      <c r="B327" s="4">
        <f t="shared" ref="B327:BI327" si="273">B26*5%</f>
        <v>0</v>
      </c>
      <c r="C327" s="4">
        <f t="shared" si="273"/>
        <v>0</v>
      </c>
      <c r="D327" s="4">
        <f t="shared" si="273"/>
        <v>0</v>
      </c>
      <c r="E327" s="4">
        <f t="shared" si="273"/>
        <v>250</v>
      </c>
      <c r="F327" s="4">
        <f t="shared" si="273"/>
        <v>250</v>
      </c>
      <c r="G327" s="4">
        <f t="shared" si="273"/>
        <v>250</v>
      </c>
      <c r="H327" s="4">
        <f t="shared" si="273"/>
        <v>250</v>
      </c>
      <c r="I327" s="4">
        <f t="shared" si="273"/>
        <v>250</v>
      </c>
      <c r="J327" s="4">
        <f t="shared" si="273"/>
        <v>250</v>
      </c>
      <c r="K327" s="4">
        <f t="shared" si="273"/>
        <v>250</v>
      </c>
      <c r="L327" s="4">
        <f t="shared" si="273"/>
        <v>250</v>
      </c>
      <c r="M327" s="4">
        <f t="shared" si="273"/>
        <v>250</v>
      </c>
      <c r="N327" s="4">
        <f t="shared" si="273"/>
        <v>262.5</v>
      </c>
      <c r="O327" s="4">
        <f t="shared" si="273"/>
        <v>262.5</v>
      </c>
      <c r="P327" s="4">
        <f t="shared" si="273"/>
        <v>262.5</v>
      </c>
      <c r="Q327" s="4">
        <f t="shared" si="273"/>
        <v>262.5</v>
      </c>
      <c r="R327" s="4">
        <f t="shared" si="273"/>
        <v>262.5</v>
      </c>
      <c r="S327" s="4">
        <f t="shared" si="273"/>
        <v>262.5</v>
      </c>
      <c r="T327" s="4">
        <f t="shared" si="273"/>
        <v>262.5</v>
      </c>
      <c r="U327" s="4">
        <f t="shared" si="273"/>
        <v>262.5</v>
      </c>
      <c r="V327" s="4">
        <f t="shared" si="273"/>
        <v>262.5</v>
      </c>
      <c r="W327" s="4">
        <f t="shared" si="273"/>
        <v>262.5</v>
      </c>
      <c r="X327" s="4">
        <f t="shared" si="273"/>
        <v>262.5</v>
      </c>
      <c r="Y327" s="4">
        <f t="shared" si="273"/>
        <v>262.5</v>
      </c>
      <c r="Z327" s="4">
        <f t="shared" si="273"/>
        <v>275.625</v>
      </c>
      <c r="AA327" s="4">
        <f t="shared" si="273"/>
        <v>275.625</v>
      </c>
      <c r="AB327" s="4">
        <f t="shared" si="273"/>
        <v>275.625</v>
      </c>
      <c r="AC327" s="4">
        <f t="shared" si="273"/>
        <v>275.625</v>
      </c>
      <c r="AD327" s="4">
        <f t="shared" si="273"/>
        <v>275.625</v>
      </c>
      <c r="AE327" s="4">
        <f t="shared" si="273"/>
        <v>275.625</v>
      </c>
      <c r="AF327" s="4">
        <f t="shared" si="273"/>
        <v>275.625</v>
      </c>
      <c r="AG327" s="4">
        <f t="shared" si="273"/>
        <v>275.625</v>
      </c>
      <c r="AH327" s="4">
        <f t="shared" si="273"/>
        <v>275.625</v>
      </c>
      <c r="AI327" s="4">
        <f t="shared" si="273"/>
        <v>275.625</v>
      </c>
      <c r="AJ327" s="4">
        <f t="shared" si="273"/>
        <v>275.625</v>
      </c>
      <c r="AK327" s="4">
        <f t="shared" si="273"/>
        <v>275.625</v>
      </c>
      <c r="AL327" s="4">
        <f t="shared" si="273"/>
        <v>289.40625</v>
      </c>
      <c r="AM327" s="4">
        <f t="shared" si="273"/>
        <v>289.40625</v>
      </c>
      <c r="AN327" s="4">
        <f t="shared" si="273"/>
        <v>289.40625</v>
      </c>
      <c r="AO327" s="4">
        <f t="shared" si="273"/>
        <v>289.40625</v>
      </c>
      <c r="AP327" s="4">
        <f t="shared" si="273"/>
        <v>289.40625</v>
      </c>
      <c r="AQ327" s="4">
        <f t="shared" si="273"/>
        <v>289.40625</v>
      </c>
      <c r="AR327" s="4">
        <f t="shared" si="273"/>
        <v>289.40625</v>
      </c>
      <c r="AS327" s="4">
        <f t="shared" si="273"/>
        <v>289.40625</v>
      </c>
      <c r="AT327" s="4">
        <f t="shared" si="273"/>
        <v>289.40625</v>
      </c>
      <c r="AU327" s="4">
        <f t="shared" si="273"/>
        <v>289.40625</v>
      </c>
      <c r="AV327" s="4">
        <f t="shared" si="273"/>
        <v>289.40625</v>
      </c>
      <c r="AW327" s="4">
        <f t="shared" si="273"/>
        <v>289.40625</v>
      </c>
      <c r="AX327" s="4">
        <f t="shared" si="273"/>
        <v>303.87656250000003</v>
      </c>
      <c r="AY327" s="4">
        <f t="shared" si="273"/>
        <v>303.87656250000003</v>
      </c>
      <c r="AZ327" s="4">
        <f t="shared" si="273"/>
        <v>303.87656250000003</v>
      </c>
      <c r="BA327" s="4">
        <f t="shared" si="273"/>
        <v>303.87656250000003</v>
      </c>
      <c r="BB327" s="4">
        <f t="shared" si="273"/>
        <v>303.87656250000003</v>
      </c>
      <c r="BC327" s="4">
        <f t="shared" si="273"/>
        <v>303.87656250000003</v>
      </c>
      <c r="BD327" s="4">
        <f t="shared" si="273"/>
        <v>303.87656250000003</v>
      </c>
      <c r="BE327" s="4">
        <f t="shared" si="273"/>
        <v>303.87656250000003</v>
      </c>
      <c r="BF327" s="4">
        <f t="shared" si="273"/>
        <v>303.87656250000003</v>
      </c>
      <c r="BG327" s="4">
        <f t="shared" si="273"/>
        <v>303.87656250000003</v>
      </c>
      <c r="BH327" s="4">
        <f t="shared" si="273"/>
        <v>303.87656250000003</v>
      </c>
      <c r="BI327" s="4">
        <f t="shared" si="273"/>
        <v>303.87656250000003</v>
      </c>
    </row>
    <row r="328" spans="1:61" ht="15.75" customHeight="1" x14ac:dyDescent="0.2">
      <c r="A328" s="3" t="s">
        <v>162</v>
      </c>
      <c r="B328" s="4">
        <f t="shared" ref="B328:BI328" si="274">B27*5%</f>
        <v>0</v>
      </c>
      <c r="C328" s="4">
        <f t="shared" si="274"/>
        <v>0</v>
      </c>
      <c r="D328" s="4">
        <f t="shared" si="274"/>
        <v>0</v>
      </c>
      <c r="E328" s="4">
        <f t="shared" si="274"/>
        <v>0</v>
      </c>
      <c r="F328" s="4">
        <f t="shared" si="274"/>
        <v>0</v>
      </c>
      <c r="G328" s="4">
        <f t="shared" si="274"/>
        <v>0</v>
      </c>
      <c r="H328" s="4">
        <f t="shared" si="274"/>
        <v>250</v>
      </c>
      <c r="I328" s="4">
        <f t="shared" si="274"/>
        <v>250</v>
      </c>
      <c r="J328" s="4">
        <f t="shared" si="274"/>
        <v>250</v>
      </c>
      <c r="K328" s="4">
        <f t="shared" si="274"/>
        <v>250</v>
      </c>
      <c r="L328" s="4">
        <f t="shared" si="274"/>
        <v>250</v>
      </c>
      <c r="M328" s="4">
        <f t="shared" si="274"/>
        <v>250</v>
      </c>
      <c r="N328" s="4">
        <f t="shared" si="274"/>
        <v>262.5</v>
      </c>
      <c r="O328" s="4">
        <f t="shared" si="274"/>
        <v>262.5</v>
      </c>
      <c r="P328" s="4">
        <f t="shared" si="274"/>
        <v>262.5</v>
      </c>
      <c r="Q328" s="4">
        <f t="shared" si="274"/>
        <v>262.5</v>
      </c>
      <c r="R328" s="4">
        <f t="shared" si="274"/>
        <v>262.5</v>
      </c>
      <c r="S328" s="4">
        <f t="shared" si="274"/>
        <v>262.5</v>
      </c>
      <c r="T328" s="4">
        <f t="shared" si="274"/>
        <v>262.5</v>
      </c>
      <c r="U328" s="4">
        <f t="shared" si="274"/>
        <v>262.5</v>
      </c>
      <c r="V328" s="4">
        <f t="shared" si="274"/>
        <v>262.5</v>
      </c>
      <c r="W328" s="4">
        <f t="shared" si="274"/>
        <v>262.5</v>
      </c>
      <c r="X328" s="4">
        <f t="shared" si="274"/>
        <v>262.5</v>
      </c>
      <c r="Y328" s="4">
        <f t="shared" si="274"/>
        <v>262.5</v>
      </c>
      <c r="Z328" s="4">
        <f t="shared" si="274"/>
        <v>275.625</v>
      </c>
      <c r="AA328" s="4">
        <f t="shared" si="274"/>
        <v>275.625</v>
      </c>
      <c r="AB328" s="4">
        <f t="shared" si="274"/>
        <v>275.625</v>
      </c>
      <c r="AC328" s="4">
        <f t="shared" si="274"/>
        <v>275.625</v>
      </c>
      <c r="AD328" s="4">
        <f t="shared" si="274"/>
        <v>275.625</v>
      </c>
      <c r="AE328" s="4">
        <f t="shared" si="274"/>
        <v>275.625</v>
      </c>
      <c r="AF328" s="4">
        <f t="shared" si="274"/>
        <v>275.625</v>
      </c>
      <c r="AG328" s="4">
        <f t="shared" si="274"/>
        <v>275.625</v>
      </c>
      <c r="AH328" s="4">
        <f t="shared" si="274"/>
        <v>275.625</v>
      </c>
      <c r="AI328" s="4">
        <f t="shared" si="274"/>
        <v>275.625</v>
      </c>
      <c r="AJ328" s="4">
        <f t="shared" si="274"/>
        <v>275.625</v>
      </c>
      <c r="AK328" s="4">
        <f t="shared" si="274"/>
        <v>275.625</v>
      </c>
      <c r="AL328" s="4">
        <f t="shared" si="274"/>
        <v>289.40625</v>
      </c>
      <c r="AM328" s="4">
        <f t="shared" si="274"/>
        <v>289.40625</v>
      </c>
      <c r="AN328" s="4">
        <f t="shared" si="274"/>
        <v>289.40625</v>
      </c>
      <c r="AO328" s="4">
        <f t="shared" si="274"/>
        <v>289.40625</v>
      </c>
      <c r="AP328" s="4">
        <f t="shared" si="274"/>
        <v>289.40625</v>
      </c>
      <c r="AQ328" s="4">
        <f t="shared" si="274"/>
        <v>289.40625</v>
      </c>
      <c r="AR328" s="4">
        <f t="shared" si="274"/>
        <v>289.40625</v>
      </c>
      <c r="AS328" s="4">
        <f t="shared" si="274"/>
        <v>289.40625</v>
      </c>
      <c r="AT328" s="4">
        <f t="shared" si="274"/>
        <v>289.40625</v>
      </c>
      <c r="AU328" s="4">
        <f t="shared" si="274"/>
        <v>289.40625</v>
      </c>
      <c r="AV328" s="4">
        <f t="shared" si="274"/>
        <v>289.40625</v>
      </c>
      <c r="AW328" s="4">
        <f t="shared" si="274"/>
        <v>289.40625</v>
      </c>
      <c r="AX328" s="4">
        <f t="shared" si="274"/>
        <v>303.87656250000003</v>
      </c>
      <c r="AY328" s="4">
        <f t="shared" si="274"/>
        <v>303.87656250000003</v>
      </c>
      <c r="AZ328" s="4">
        <f t="shared" si="274"/>
        <v>303.87656250000003</v>
      </c>
      <c r="BA328" s="4">
        <f t="shared" si="274"/>
        <v>303.87656250000003</v>
      </c>
      <c r="BB328" s="4">
        <f t="shared" si="274"/>
        <v>303.87656250000003</v>
      </c>
      <c r="BC328" s="4">
        <f t="shared" si="274"/>
        <v>303.87656250000003</v>
      </c>
      <c r="BD328" s="4">
        <f t="shared" si="274"/>
        <v>303.87656250000003</v>
      </c>
      <c r="BE328" s="4">
        <f t="shared" si="274"/>
        <v>303.87656250000003</v>
      </c>
      <c r="BF328" s="4">
        <f t="shared" si="274"/>
        <v>303.87656250000003</v>
      </c>
      <c r="BG328" s="4">
        <f t="shared" si="274"/>
        <v>303.87656250000003</v>
      </c>
      <c r="BH328" s="4">
        <f t="shared" si="274"/>
        <v>303.87656250000003</v>
      </c>
      <c r="BI328" s="4">
        <f t="shared" si="274"/>
        <v>303.87656250000003</v>
      </c>
    </row>
    <row r="329" spans="1:61" ht="15.75" customHeight="1" x14ac:dyDescent="0.2">
      <c r="A329" s="3" t="s">
        <v>162</v>
      </c>
      <c r="B329" s="4">
        <f t="shared" ref="B329:BI329" si="275">B28*5%</f>
        <v>0</v>
      </c>
      <c r="C329" s="4">
        <f t="shared" si="275"/>
        <v>0</v>
      </c>
      <c r="D329" s="4">
        <f t="shared" si="275"/>
        <v>0</v>
      </c>
      <c r="E329" s="4">
        <f t="shared" si="275"/>
        <v>0</v>
      </c>
      <c r="F329" s="4">
        <f t="shared" si="275"/>
        <v>0</v>
      </c>
      <c r="G329" s="4">
        <f t="shared" si="275"/>
        <v>0</v>
      </c>
      <c r="H329" s="4">
        <f t="shared" si="275"/>
        <v>0</v>
      </c>
      <c r="I329" s="4">
        <f t="shared" si="275"/>
        <v>0</v>
      </c>
      <c r="J329" s="4">
        <f t="shared" si="275"/>
        <v>0</v>
      </c>
      <c r="K329" s="4">
        <f t="shared" si="275"/>
        <v>0</v>
      </c>
      <c r="L329" s="4">
        <f t="shared" si="275"/>
        <v>0</v>
      </c>
      <c r="M329" s="4">
        <f t="shared" si="275"/>
        <v>0</v>
      </c>
      <c r="N329" s="4">
        <f t="shared" si="275"/>
        <v>250</v>
      </c>
      <c r="O329" s="4">
        <f t="shared" si="275"/>
        <v>250</v>
      </c>
      <c r="P329" s="4">
        <f t="shared" si="275"/>
        <v>250</v>
      </c>
      <c r="Q329" s="4">
        <f t="shared" si="275"/>
        <v>250</v>
      </c>
      <c r="R329" s="4">
        <f t="shared" si="275"/>
        <v>250</v>
      </c>
      <c r="S329" s="4">
        <f t="shared" si="275"/>
        <v>250</v>
      </c>
      <c r="T329" s="4">
        <f t="shared" si="275"/>
        <v>250</v>
      </c>
      <c r="U329" s="4">
        <f t="shared" si="275"/>
        <v>250</v>
      </c>
      <c r="V329" s="4">
        <f t="shared" si="275"/>
        <v>250</v>
      </c>
      <c r="W329" s="4">
        <f t="shared" si="275"/>
        <v>250</v>
      </c>
      <c r="X329" s="4">
        <f t="shared" si="275"/>
        <v>250</v>
      </c>
      <c r="Y329" s="4">
        <f t="shared" si="275"/>
        <v>250</v>
      </c>
      <c r="Z329" s="4">
        <f t="shared" si="275"/>
        <v>262.5</v>
      </c>
      <c r="AA329" s="4">
        <f t="shared" si="275"/>
        <v>262.5</v>
      </c>
      <c r="AB329" s="4">
        <f t="shared" si="275"/>
        <v>262.5</v>
      </c>
      <c r="AC329" s="4">
        <f t="shared" si="275"/>
        <v>262.5</v>
      </c>
      <c r="AD329" s="4">
        <f t="shared" si="275"/>
        <v>262.5</v>
      </c>
      <c r="AE329" s="4">
        <f t="shared" si="275"/>
        <v>262.5</v>
      </c>
      <c r="AF329" s="4">
        <f t="shared" si="275"/>
        <v>262.5</v>
      </c>
      <c r="AG329" s="4">
        <f t="shared" si="275"/>
        <v>262.5</v>
      </c>
      <c r="AH329" s="4">
        <f t="shared" si="275"/>
        <v>262.5</v>
      </c>
      <c r="AI329" s="4">
        <f t="shared" si="275"/>
        <v>262.5</v>
      </c>
      <c r="AJ329" s="4">
        <f t="shared" si="275"/>
        <v>262.5</v>
      </c>
      <c r="AK329" s="4">
        <f t="shared" si="275"/>
        <v>262.5</v>
      </c>
      <c r="AL329" s="4">
        <f t="shared" si="275"/>
        <v>275.625</v>
      </c>
      <c r="AM329" s="4">
        <f t="shared" si="275"/>
        <v>275.625</v>
      </c>
      <c r="AN329" s="4">
        <f t="shared" si="275"/>
        <v>275.625</v>
      </c>
      <c r="AO329" s="4">
        <f t="shared" si="275"/>
        <v>275.625</v>
      </c>
      <c r="AP329" s="4">
        <f t="shared" si="275"/>
        <v>275.625</v>
      </c>
      <c r="AQ329" s="4">
        <f t="shared" si="275"/>
        <v>275.625</v>
      </c>
      <c r="AR329" s="4">
        <f t="shared" si="275"/>
        <v>275.625</v>
      </c>
      <c r="AS329" s="4">
        <f t="shared" si="275"/>
        <v>275.625</v>
      </c>
      <c r="AT329" s="4">
        <f t="shared" si="275"/>
        <v>275.625</v>
      </c>
      <c r="AU329" s="4">
        <f t="shared" si="275"/>
        <v>275.625</v>
      </c>
      <c r="AV329" s="4">
        <f t="shared" si="275"/>
        <v>275.625</v>
      </c>
      <c r="AW329" s="4">
        <f t="shared" si="275"/>
        <v>275.625</v>
      </c>
      <c r="AX329" s="4">
        <f t="shared" si="275"/>
        <v>289.40625</v>
      </c>
      <c r="AY329" s="4">
        <f t="shared" si="275"/>
        <v>289.40625</v>
      </c>
      <c r="AZ329" s="4">
        <f t="shared" si="275"/>
        <v>289.40625</v>
      </c>
      <c r="BA329" s="4">
        <f t="shared" si="275"/>
        <v>289.40625</v>
      </c>
      <c r="BB329" s="4">
        <f t="shared" si="275"/>
        <v>289.40625</v>
      </c>
      <c r="BC329" s="4">
        <f t="shared" si="275"/>
        <v>289.40625</v>
      </c>
      <c r="BD329" s="4">
        <f t="shared" si="275"/>
        <v>289.40625</v>
      </c>
      <c r="BE329" s="4">
        <f t="shared" si="275"/>
        <v>289.40625</v>
      </c>
      <c r="BF329" s="4">
        <f t="shared" si="275"/>
        <v>289.40625</v>
      </c>
      <c r="BG329" s="4">
        <f t="shared" si="275"/>
        <v>289.40625</v>
      </c>
      <c r="BH329" s="4">
        <f t="shared" si="275"/>
        <v>289.40625</v>
      </c>
      <c r="BI329" s="4">
        <f t="shared" si="275"/>
        <v>289.40625</v>
      </c>
    </row>
    <row r="330" spans="1:61" ht="15.75" customHeight="1" x14ac:dyDescent="0.2">
      <c r="A330" s="3" t="s">
        <v>162</v>
      </c>
      <c r="B330" s="4">
        <f t="shared" ref="B330:BI330" si="276">B29*5%</f>
        <v>0</v>
      </c>
      <c r="C330" s="4">
        <f t="shared" si="276"/>
        <v>0</v>
      </c>
      <c r="D330" s="4">
        <f t="shared" si="276"/>
        <v>0</v>
      </c>
      <c r="E330" s="4">
        <f t="shared" si="276"/>
        <v>0</v>
      </c>
      <c r="F330" s="4">
        <f t="shared" si="276"/>
        <v>0</v>
      </c>
      <c r="G330" s="4">
        <f t="shared" si="276"/>
        <v>0</v>
      </c>
      <c r="H330" s="4">
        <f t="shared" si="276"/>
        <v>0</v>
      </c>
      <c r="I330" s="4">
        <f t="shared" si="276"/>
        <v>0</v>
      </c>
      <c r="J330" s="4">
        <f t="shared" si="276"/>
        <v>0</v>
      </c>
      <c r="K330" s="4">
        <f t="shared" si="276"/>
        <v>0</v>
      </c>
      <c r="L330" s="4">
        <f t="shared" si="276"/>
        <v>0</v>
      </c>
      <c r="M330" s="4">
        <f t="shared" si="276"/>
        <v>0</v>
      </c>
      <c r="N330" s="4">
        <f t="shared" si="276"/>
        <v>250</v>
      </c>
      <c r="O330" s="4">
        <f t="shared" si="276"/>
        <v>250</v>
      </c>
      <c r="P330" s="4">
        <f t="shared" si="276"/>
        <v>250</v>
      </c>
      <c r="Q330" s="4">
        <f t="shared" si="276"/>
        <v>250</v>
      </c>
      <c r="R330" s="4">
        <f t="shared" si="276"/>
        <v>250</v>
      </c>
      <c r="S330" s="4">
        <f t="shared" si="276"/>
        <v>250</v>
      </c>
      <c r="T330" s="4">
        <f t="shared" si="276"/>
        <v>250</v>
      </c>
      <c r="U330" s="4">
        <f t="shared" si="276"/>
        <v>250</v>
      </c>
      <c r="V330" s="4">
        <f t="shared" si="276"/>
        <v>250</v>
      </c>
      <c r="W330" s="4">
        <f t="shared" si="276"/>
        <v>250</v>
      </c>
      <c r="X330" s="4">
        <f t="shared" si="276"/>
        <v>250</v>
      </c>
      <c r="Y330" s="4">
        <f t="shared" si="276"/>
        <v>250</v>
      </c>
      <c r="Z330" s="4">
        <f t="shared" si="276"/>
        <v>262.5</v>
      </c>
      <c r="AA330" s="4">
        <f t="shared" si="276"/>
        <v>262.5</v>
      </c>
      <c r="AB330" s="4">
        <f t="shared" si="276"/>
        <v>262.5</v>
      </c>
      <c r="AC330" s="4">
        <f t="shared" si="276"/>
        <v>262.5</v>
      </c>
      <c r="AD330" s="4">
        <f t="shared" si="276"/>
        <v>262.5</v>
      </c>
      <c r="AE330" s="4">
        <f t="shared" si="276"/>
        <v>262.5</v>
      </c>
      <c r="AF330" s="4">
        <f t="shared" si="276"/>
        <v>262.5</v>
      </c>
      <c r="AG330" s="4">
        <f t="shared" si="276"/>
        <v>262.5</v>
      </c>
      <c r="AH330" s="4">
        <f t="shared" si="276"/>
        <v>262.5</v>
      </c>
      <c r="AI330" s="4">
        <f t="shared" si="276"/>
        <v>262.5</v>
      </c>
      <c r="AJ330" s="4">
        <f t="shared" si="276"/>
        <v>262.5</v>
      </c>
      <c r="AK330" s="4">
        <f t="shared" si="276"/>
        <v>262.5</v>
      </c>
      <c r="AL330" s="4">
        <f t="shared" si="276"/>
        <v>275.625</v>
      </c>
      <c r="AM330" s="4">
        <f t="shared" si="276"/>
        <v>275.625</v>
      </c>
      <c r="AN330" s="4">
        <f t="shared" si="276"/>
        <v>275.625</v>
      </c>
      <c r="AO330" s="4">
        <f t="shared" si="276"/>
        <v>275.625</v>
      </c>
      <c r="AP330" s="4">
        <f t="shared" si="276"/>
        <v>275.625</v>
      </c>
      <c r="AQ330" s="4">
        <f t="shared" si="276"/>
        <v>275.625</v>
      </c>
      <c r="AR330" s="4">
        <f t="shared" si="276"/>
        <v>275.625</v>
      </c>
      <c r="AS330" s="4">
        <f t="shared" si="276"/>
        <v>275.625</v>
      </c>
      <c r="AT330" s="4">
        <f t="shared" si="276"/>
        <v>275.625</v>
      </c>
      <c r="AU330" s="4">
        <f t="shared" si="276"/>
        <v>275.625</v>
      </c>
      <c r="AV330" s="4">
        <f t="shared" si="276"/>
        <v>275.625</v>
      </c>
      <c r="AW330" s="4">
        <f t="shared" si="276"/>
        <v>275.625</v>
      </c>
      <c r="AX330" s="4">
        <f t="shared" si="276"/>
        <v>289.40625</v>
      </c>
      <c r="AY330" s="4">
        <f t="shared" si="276"/>
        <v>289.40625</v>
      </c>
      <c r="AZ330" s="4">
        <f t="shared" si="276"/>
        <v>289.40625</v>
      </c>
      <c r="BA330" s="4">
        <f t="shared" si="276"/>
        <v>289.40625</v>
      </c>
      <c r="BB330" s="4">
        <f t="shared" si="276"/>
        <v>289.40625</v>
      </c>
      <c r="BC330" s="4">
        <f t="shared" si="276"/>
        <v>289.40625</v>
      </c>
      <c r="BD330" s="4">
        <f t="shared" si="276"/>
        <v>289.40625</v>
      </c>
      <c r="BE330" s="4">
        <f t="shared" si="276"/>
        <v>289.40625</v>
      </c>
      <c r="BF330" s="4">
        <f t="shared" si="276"/>
        <v>289.40625</v>
      </c>
      <c r="BG330" s="4">
        <f t="shared" si="276"/>
        <v>289.40625</v>
      </c>
      <c r="BH330" s="4">
        <f t="shared" si="276"/>
        <v>289.40625</v>
      </c>
      <c r="BI330" s="4">
        <f t="shared" si="276"/>
        <v>289.40625</v>
      </c>
    </row>
    <row r="331" spans="1:61" ht="15.75" customHeight="1" x14ac:dyDescent="0.2">
      <c r="A331" s="3" t="s">
        <v>162</v>
      </c>
      <c r="B331" s="4">
        <f t="shared" ref="B331:BI331" si="277">B30*5%</f>
        <v>0</v>
      </c>
      <c r="C331" s="4">
        <f t="shared" si="277"/>
        <v>0</v>
      </c>
      <c r="D331" s="4">
        <f t="shared" si="277"/>
        <v>0</v>
      </c>
      <c r="E331" s="4">
        <f t="shared" si="277"/>
        <v>0</v>
      </c>
      <c r="F331" s="4">
        <f t="shared" si="277"/>
        <v>0</v>
      </c>
      <c r="G331" s="4">
        <f t="shared" si="277"/>
        <v>0</v>
      </c>
      <c r="H331" s="4">
        <f t="shared" si="277"/>
        <v>0</v>
      </c>
      <c r="I331" s="4">
        <f t="shared" si="277"/>
        <v>0</v>
      </c>
      <c r="J331" s="4">
        <f t="shared" si="277"/>
        <v>0</v>
      </c>
      <c r="K331" s="4">
        <f t="shared" si="277"/>
        <v>0</v>
      </c>
      <c r="L331" s="4">
        <f t="shared" si="277"/>
        <v>0</v>
      </c>
      <c r="M331" s="4">
        <f t="shared" si="277"/>
        <v>0</v>
      </c>
      <c r="N331" s="4">
        <f t="shared" si="277"/>
        <v>250</v>
      </c>
      <c r="O331" s="4">
        <f t="shared" si="277"/>
        <v>250</v>
      </c>
      <c r="P331" s="4">
        <f t="shared" si="277"/>
        <v>250</v>
      </c>
      <c r="Q331" s="4">
        <f t="shared" si="277"/>
        <v>250</v>
      </c>
      <c r="R331" s="4">
        <f t="shared" si="277"/>
        <v>250</v>
      </c>
      <c r="S331" s="4">
        <f t="shared" si="277"/>
        <v>250</v>
      </c>
      <c r="T331" s="4">
        <f t="shared" si="277"/>
        <v>250</v>
      </c>
      <c r="U331" s="4">
        <f t="shared" si="277"/>
        <v>250</v>
      </c>
      <c r="V331" s="4">
        <f t="shared" si="277"/>
        <v>250</v>
      </c>
      <c r="W331" s="4">
        <f t="shared" si="277"/>
        <v>250</v>
      </c>
      <c r="X331" s="4">
        <f t="shared" si="277"/>
        <v>250</v>
      </c>
      <c r="Y331" s="4">
        <f t="shared" si="277"/>
        <v>250</v>
      </c>
      <c r="Z331" s="4">
        <f t="shared" si="277"/>
        <v>262.5</v>
      </c>
      <c r="AA331" s="4">
        <f t="shared" si="277"/>
        <v>262.5</v>
      </c>
      <c r="AB331" s="4">
        <f t="shared" si="277"/>
        <v>262.5</v>
      </c>
      <c r="AC331" s="4">
        <f t="shared" si="277"/>
        <v>262.5</v>
      </c>
      <c r="AD331" s="4">
        <f t="shared" si="277"/>
        <v>262.5</v>
      </c>
      <c r="AE331" s="4">
        <f t="shared" si="277"/>
        <v>262.5</v>
      </c>
      <c r="AF331" s="4">
        <f t="shared" si="277"/>
        <v>262.5</v>
      </c>
      <c r="AG331" s="4">
        <f t="shared" si="277"/>
        <v>262.5</v>
      </c>
      <c r="AH331" s="4">
        <f t="shared" si="277"/>
        <v>262.5</v>
      </c>
      <c r="AI331" s="4">
        <f t="shared" si="277"/>
        <v>262.5</v>
      </c>
      <c r="AJ331" s="4">
        <f t="shared" si="277"/>
        <v>262.5</v>
      </c>
      <c r="AK331" s="4">
        <f t="shared" si="277"/>
        <v>262.5</v>
      </c>
      <c r="AL331" s="4">
        <f t="shared" si="277"/>
        <v>275.625</v>
      </c>
      <c r="AM331" s="4">
        <f t="shared" si="277"/>
        <v>275.625</v>
      </c>
      <c r="AN331" s="4">
        <f t="shared" si="277"/>
        <v>275.625</v>
      </c>
      <c r="AO331" s="4">
        <f t="shared" si="277"/>
        <v>275.625</v>
      </c>
      <c r="AP331" s="4">
        <f t="shared" si="277"/>
        <v>275.625</v>
      </c>
      <c r="AQ331" s="4">
        <f t="shared" si="277"/>
        <v>275.625</v>
      </c>
      <c r="AR331" s="4">
        <f t="shared" si="277"/>
        <v>275.625</v>
      </c>
      <c r="AS331" s="4">
        <f t="shared" si="277"/>
        <v>275.625</v>
      </c>
      <c r="AT331" s="4">
        <f t="shared" si="277"/>
        <v>275.625</v>
      </c>
      <c r="AU331" s="4">
        <f t="shared" si="277"/>
        <v>275.625</v>
      </c>
      <c r="AV331" s="4">
        <f t="shared" si="277"/>
        <v>275.625</v>
      </c>
      <c r="AW331" s="4">
        <f t="shared" si="277"/>
        <v>275.625</v>
      </c>
      <c r="AX331" s="4">
        <f t="shared" si="277"/>
        <v>289.40625</v>
      </c>
      <c r="AY331" s="4">
        <f t="shared" si="277"/>
        <v>289.40625</v>
      </c>
      <c r="AZ331" s="4">
        <f t="shared" si="277"/>
        <v>289.40625</v>
      </c>
      <c r="BA331" s="4">
        <f t="shared" si="277"/>
        <v>289.40625</v>
      </c>
      <c r="BB331" s="4">
        <f t="shared" si="277"/>
        <v>289.40625</v>
      </c>
      <c r="BC331" s="4">
        <f t="shared" si="277"/>
        <v>289.40625</v>
      </c>
      <c r="BD331" s="4">
        <f t="shared" si="277"/>
        <v>289.40625</v>
      </c>
      <c r="BE331" s="4">
        <f t="shared" si="277"/>
        <v>289.40625</v>
      </c>
      <c r="BF331" s="4">
        <f t="shared" si="277"/>
        <v>289.40625</v>
      </c>
      <c r="BG331" s="4">
        <f t="shared" si="277"/>
        <v>289.40625</v>
      </c>
      <c r="BH331" s="4">
        <f t="shared" si="277"/>
        <v>289.40625</v>
      </c>
      <c r="BI331" s="4">
        <f t="shared" si="277"/>
        <v>289.40625</v>
      </c>
    </row>
    <row r="332" spans="1:61" ht="15.75" customHeight="1" x14ac:dyDescent="0.2">
      <c r="A332" s="3" t="s">
        <v>162</v>
      </c>
      <c r="B332" s="4">
        <f t="shared" ref="B332:BI332" si="278">B31*5%</f>
        <v>0</v>
      </c>
      <c r="C332" s="4">
        <f t="shared" si="278"/>
        <v>0</v>
      </c>
      <c r="D332" s="4">
        <f t="shared" si="278"/>
        <v>0</v>
      </c>
      <c r="E332" s="4">
        <f t="shared" si="278"/>
        <v>0</v>
      </c>
      <c r="F332" s="4">
        <f t="shared" si="278"/>
        <v>0</v>
      </c>
      <c r="G332" s="4">
        <f t="shared" si="278"/>
        <v>0</v>
      </c>
      <c r="H332" s="4">
        <f t="shared" si="278"/>
        <v>0</v>
      </c>
      <c r="I332" s="4">
        <f t="shared" si="278"/>
        <v>0</v>
      </c>
      <c r="J332" s="4">
        <f t="shared" si="278"/>
        <v>0</v>
      </c>
      <c r="K332" s="4">
        <f t="shared" si="278"/>
        <v>0</v>
      </c>
      <c r="L332" s="4">
        <f t="shared" si="278"/>
        <v>0</v>
      </c>
      <c r="M332" s="4">
        <f t="shared" si="278"/>
        <v>0</v>
      </c>
      <c r="N332" s="4">
        <f t="shared" si="278"/>
        <v>0</v>
      </c>
      <c r="O332" s="4">
        <f t="shared" si="278"/>
        <v>0</v>
      </c>
      <c r="P332" s="4">
        <f t="shared" si="278"/>
        <v>0</v>
      </c>
      <c r="Q332" s="4">
        <f t="shared" si="278"/>
        <v>0</v>
      </c>
      <c r="R332" s="4">
        <f t="shared" si="278"/>
        <v>0</v>
      </c>
      <c r="S332" s="4">
        <f t="shared" si="278"/>
        <v>0</v>
      </c>
      <c r="T332" s="4">
        <f t="shared" si="278"/>
        <v>0</v>
      </c>
      <c r="U332" s="4">
        <f t="shared" si="278"/>
        <v>0</v>
      </c>
      <c r="V332" s="4">
        <f t="shared" si="278"/>
        <v>0</v>
      </c>
      <c r="W332" s="4">
        <f t="shared" si="278"/>
        <v>0</v>
      </c>
      <c r="X332" s="4">
        <f t="shared" si="278"/>
        <v>0</v>
      </c>
      <c r="Y332" s="4">
        <f t="shared" si="278"/>
        <v>0</v>
      </c>
      <c r="Z332" s="4">
        <f t="shared" si="278"/>
        <v>250</v>
      </c>
      <c r="AA332" s="4">
        <f t="shared" si="278"/>
        <v>250</v>
      </c>
      <c r="AB332" s="4">
        <f t="shared" si="278"/>
        <v>250</v>
      </c>
      <c r="AC332" s="4">
        <f t="shared" si="278"/>
        <v>250</v>
      </c>
      <c r="AD332" s="4">
        <f t="shared" si="278"/>
        <v>250</v>
      </c>
      <c r="AE332" s="4">
        <f t="shared" si="278"/>
        <v>250</v>
      </c>
      <c r="AF332" s="4">
        <f t="shared" si="278"/>
        <v>250</v>
      </c>
      <c r="AG332" s="4">
        <f t="shared" si="278"/>
        <v>250</v>
      </c>
      <c r="AH332" s="4">
        <f t="shared" si="278"/>
        <v>250</v>
      </c>
      <c r="AI332" s="4">
        <f t="shared" si="278"/>
        <v>250</v>
      </c>
      <c r="AJ332" s="4">
        <f t="shared" si="278"/>
        <v>250</v>
      </c>
      <c r="AK332" s="4">
        <f t="shared" si="278"/>
        <v>250</v>
      </c>
      <c r="AL332" s="4">
        <f t="shared" si="278"/>
        <v>262.5</v>
      </c>
      <c r="AM332" s="4">
        <f t="shared" si="278"/>
        <v>262.5</v>
      </c>
      <c r="AN332" s="4">
        <f t="shared" si="278"/>
        <v>262.5</v>
      </c>
      <c r="AO332" s="4">
        <f t="shared" si="278"/>
        <v>262.5</v>
      </c>
      <c r="AP332" s="4">
        <f t="shared" si="278"/>
        <v>262.5</v>
      </c>
      <c r="AQ332" s="4">
        <f t="shared" si="278"/>
        <v>262.5</v>
      </c>
      <c r="AR332" s="4">
        <f t="shared" si="278"/>
        <v>262.5</v>
      </c>
      <c r="AS332" s="4">
        <f t="shared" si="278"/>
        <v>262.5</v>
      </c>
      <c r="AT332" s="4">
        <f t="shared" si="278"/>
        <v>262.5</v>
      </c>
      <c r="AU332" s="4">
        <f t="shared" si="278"/>
        <v>262.5</v>
      </c>
      <c r="AV332" s="4">
        <f t="shared" si="278"/>
        <v>262.5</v>
      </c>
      <c r="AW332" s="4">
        <f t="shared" si="278"/>
        <v>262.5</v>
      </c>
      <c r="AX332" s="4">
        <f t="shared" si="278"/>
        <v>275.625</v>
      </c>
      <c r="AY332" s="4">
        <f t="shared" si="278"/>
        <v>275.625</v>
      </c>
      <c r="AZ332" s="4">
        <f t="shared" si="278"/>
        <v>275.625</v>
      </c>
      <c r="BA332" s="4">
        <f t="shared" si="278"/>
        <v>275.625</v>
      </c>
      <c r="BB332" s="4">
        <f t="shared" si="278"/>
        <v>275.625</v>
      </c>
      <c r="BC332" s="4">
        <f t="shared" si="278"/>
        <v>275.625</v>
      </c>
      <c r="BD332" s="4">
        <f t="shared" si="278"/>
        <v>275.625</v>
      </c>
      <c r="BE332" s="4">
        <f t="shared" si="278"/>
        <v>275.625</v>
      </c>
      <c r="BF332" s="4">
        <f t="shared" si="278"/>
        <v>275.625</v>
      </c>
      <c r="BG332" s="4">
        <f t="shared" si="278"/>
        <v>275.625</v>
      </c>
      <c r="BH332" s="4">
        <f t="shared" si="278"/>
        <v>275.625</v>
      </c>
      <c r="BI332" s="4">
        <f t="shared" si="278"/>
        <v>275.625</v>
      </c>
    </row>
    <row r="333" spans="1:61" ht="15.75" customHeight="1" x14ac:dyDescent="0.2">
      <c r="A333" s="3" t="s">
        <v>162</v>
      </c>
      <c r="B333" s="4">
        <f t="shared" ref="B333:BI333" si="279">B32*5%</f>
        <v>0</v>
      </c>
      <c r="C333" s="4">
        <f t="shared" si="279"/>
        <v>0</v>
      </c>
      <c r="D333" s="4">
        <f t="shared" si="279"/>
        <v>0</v>
      </c>
      <c r="E333" s="4">
        <f t="shared" si="279"/>
        <v>0</v>
      </c>
      <c r="F333" s="4">
        <f t="shared" si="279"/>
        <v>0</v>
      </c>
      <c r="G333" s="4">
        <f t="shared" si="279"/>
        <v>0</v>
      </c>
      <c r="H333" s="4">
        <f t="shared" si="279"/>
        <v>0</v>
      </c>
      <c r="I333" s="4">
        <f t="shared" si="279"/>
        <v>0</v>
      </c>
      <c r="J333" s="4">
        <f t="shared" si="279"/>
        <v>0</v>
      </c>
      <c r="K333" s="4">
        <f t="shared" si="279"/>
        <v>0</v>
      </c>
      <c r="L333" s="4">
        <f t="shared" si="279"/>
        <v>0</v>
      </c>
      <c r="M333" s="4">
        <f t="shared" si="279"/>
        <v>0</v>
      </c>
      <c r="N333" s="4">
        <f t="shared" si="279"/>
        <v>0</v>
      </c>
      <c r="O333" s="4">
        <f t="shared" si="279"/>
        <v>0</v>
      </c>
      <c r="P333" s="4">
        <f t="shared" si="279"/>
        <v>0</v>
      </c>
      <c r="Q333" s="4">
        <f t="shared" si="279"/>
        <v>0</v>
      </c>
      <c r="R333" s="4">
        <f t="shared" si="279"/>
        <v>0</v>
      </c>
      <c r="S333" s="4">
        <f t="shared" si="279"/>
        <v>0</v>
      </c>
      <c r="T333" s="4">
        <f t="shared" si="279"/>
        <v>0</v>
      </c>
      <c r="U333" s="4">
        <f t="shared" si="279"/>
        <v>0</v>
      </c>
      <c r="V333" s="4">
        <f t="shared" si="279"/>
        <v>0</v>
      </c>
      <c r="W333" s="4">
        <f t="shared" si="279"/>
        <v>0</v>
      </c>
      <c r="X333" s="4">
        <f t="shared" si="279"/>
        <v>0</v>
      </c>
      <c r="Y333" s="4">
        <f t="shared" si="279"/>
        <v>0</v>
      </c>
      <c r="Z333" s="4">
        <f t="shared" si="279"/>
        <v>0</v>
      </c>
      <c r="AA333" s="4">
        <f t="shared" si="279"/>
        <v>0</v>
      </c>
      <c r="AB333" s="4">
        <f t="shared" si="279"/>
        <v>0</v>
      </c>
      <c r="AC333" s="4">
        <f t="shared" si="279"/>
        <v>0</v>
      </c>
      <c r="AD333" s="4">
        <f t="shared" si="279"/>
        <v>0</v>
      </c>
      <c r="AE333" s="4">
        <f t="shared" si="279"/>
        <v>0</v>
      </c>
      <c r="AF333" s="4">
        <f t="shared" si="279"/>
        <v>0</v>
      </c>
      <c r="AG333" s="4">
        <f t="shared" si="279"/>
        <v>0</v>
      </c>
      <c r="AH333" s="4">
        <f t="shared" si="279"/>
        <v>0</v>
      </c>
      <c r="AI333" s="4">
        <f t="shared" si="279"/>
        <v>0</v>
      </c>
      <c r="AJ333" s="4">
        <f t="shared" si="279"/>
        <v>0</v>
      </c>
      <c r="AK333" s="4">
        <f t="shared" si="279"/>
        <v>0</v>
      </c>
      <c r="AL333" s="4">
        <f t="shared" si="279"/>
        <v>250</v>
      </c>
      <c r="AM333" s="4">
        <f t="shared" si="279"/>
        <v>250</v>
      </c>
      <c r="AN333" s="4">
        <f t="shared" si="279"/>
        <v>250</v>
      </c>
      <c r="AO333" s="4">
        <f t="shared" si="279"/>
        <v>250</v>
      </c>
      <c r="AP333" s="4">
        <f t="shared" si="279"/>
        <v>250</v>
      </c>
      <c r="AQ333" s="4">
        <f t="shared" si="279"/>
        <v>250</v>
      </c>
      <c r="AR333" s="4">
        <f t="shared" si="279"/>
        <v>250</v>
      </c>
      <c r="AS333" s="4">
        <f t="shared" si="279"/>
        <v>250</v>
      </c>
      <c r="AT333" s="4">
        <f t="shared" si="279"/>
        <v>250</v>
      </c>
      <c r="AU333" s="4">
        <f t="shared" si="279"/>
        <v>250</v>
      </c>
      <c r="AV333" s="4">
        <f t="shared" si="279"/>
        <v>250</v>
      </c>
      <c r="AW333" s="4">
        <f t="shared" si="279"/>
        <v>250</v>
      </c>
      <c r="AX333" s="4">
        <f t="shared" si="279"/>
        <v>262.5</v>
      </c>
      <c r="AY333" s="4">
        <f t="shared" si="279"/>
        <v>262.5</v>
      </c>
      <c r="AZ333" s="4">
        <f t="shared" si="279"/>
        <v>262.5</v>
      </c>
      <c r="BA333" s="4">
        <f t="shared" si="279"/>
        <v>262.5</v>
      </c>
      <c r="BB333" s="4">
        <f t="shared" si="279"/>
        <v>262.5</v>
      </c>
      <c r="BC333" s="4">
        <f t="shared" si="279"/>
        <v>262.5</v>
      </c>
      <c r="BD333" s="4">
        <f t="shared" si="279"/>
        <v>262.5</v>
      </c>
      <c r="BE333" s="4">
        <f t="shared" si="279"/>
        <v>262.5</v>
      </c>
      <c r="BF333" s="4">
        <f t="shared" si="279"/>
        <v>262.5</v>
      </c>
      <c r="BG333" s="4">
        <f t="shared" si="279"/>
        <v>262.5</v>
      </c>
      <c r="BH333" s="4">
        <f t="shared" si="279"/>
        <v>262.5</v>
      </c>
      <c r="BI333" s="4">
        <f t="shared" si="279"/>
        <v>262.5</v>
      </c>
    </row>
    <row r="334" spans="1:61" ht="15.75" customHeight="1" x14ac:dyDescent="0.2">
      <c r="A334" s="3" t="s">
        <v>162</v>
      </c>
      <c r="B334" s="4">
        <f t="shared" ref="B334:BI334" si="280">B33*5%</f>
        <v>0</v>
      </c>
      <c r="C334" s="4">
        <f t="shared" si="280"/>
        <v>0</v>
      </c>
      <c r="D334" s="4">
        <f t="shared" si="280"/>
        <v>0</v>
      </c>
      <c r="E334" s="4">
        <f t="shared" si="280"/>
        <v>0</v>
      </c>
      <c r="F334" s="4">
        <f t="shared" si="280"/>
        <v>0</v>
      </c>
      <c r="G334" s="4">
        <f t="shared" si="280"/>
        <v>0</v>
      </c>
      <c r="H334" s="4">
        <f t="shared" si="280"/>
        <v>0</v>
      </c>
      <c r="I334" s="4">
        <f t="shared" si="280"/>
        <v>0</v>
      </c>
      <c r="J334" s="4">
        <f t="shared" si="280"/>
        <v>0</v>
      </c>
      <c r="K334" s="4">
        <f t="shared" si="280"/>
        <v>0</v>
      </c>
      <c r="L334" s="4">
        <f t="shared" si="280"/>
        <v>0</v>
      </c>
      <c r="M334" s="4">
        <f t="shared" si="280"/>
        <v>0</v>
      </c>
      <c r="N334" s="4">
        <f t="shared" si="280"/>
        <v>0</v>
      </c>
      <c r="O334" s="4">
        <f t="shared" si="280"/>
        <v>0</v>
      </c>
      <c r="P334" s="4">
        <f t="shared" si="280"/>
        <v>0</v>
      </c>
      <c r="Q334" s="4">
        <f t="shared" si="280"/>
        <v>0</v>
      </c>
      <c r="R334" s="4">
        <f t="shared" si="280"/>
        <v>0</v>
      </c>
      <c r="S334" s="4">
        <f t="shared" si="280"/>
        <v>0</v>
      </c>
      <c r="T334" s="4">
        <f t="shared" si="280"/>
        <v>0</v>
      </c>
      <c r="U334" s="4">
        <f t="shared" si="280"/>
        <v>0</v>
      </c>
      <c r="V334" s="4">
        <f t="shared" si="280"/>
        <v>0</v>
      </c>
      <c r="W334" s="4">
        <f t="shared" si="280"/>
        <v>0</v>
      </c>
      <c r="X334" s="4">
        <f t="shared" si="280"/>
        <v>0</v>
      </c>
      <c r="Y334" s="4">
        <f t="shared" si="280"/>
        <v>0</v>
      </c>
      <c r="Z334" s="4">
        <f t="shared" si="280"/>
        <v>0</v>
      </c>
      <c r="AA334" s="4">
        <f t="shared" si="280"/>
        <v>0</v>
      </c>
      <c r="AB334" s="4">
        <f t="shared" si="280"/>
        <v>0</v>
      </c>
      <c r="AC334" s="4">
        <f t="shared" si="280"/>
        <v>0</v>
      </c>
      <c r="AD334" s="4">
        <f t="shared" si="280"/>
        <v>0</v>
      </c>
      <c r="AE334" s="4">
        <f t="shared" si="280"/>
        <v>0</v>
      </c>
      <c r="AF334" s="4">
        <f t="shared" si="280"/>
        <v>0</v>
      </c>
      <c r="AG334" s="4">
        <f t="shared" si="280"/>
        <v>0</v>
      </c>
      <c r="AH334" s="4">
        <f t="shared" si="280"/>
        <v>0</v>
      </c>
      <c r="AI334" s="4">
        <f t="shared" si="280"/>
        <v>0</v>
      </c>
      <c r="AJ334" s="4">
        <f t="shared" si="280"/>
        <v>0</v>
      </c>
      <c r="AK334" s="4">
        <f t="shared" si="280"/>
        <v>0</v>
      </c>
      <c r="AL334" s="4">
        <f t="shared" si="280"/>
        <v>0</v>
      </c>
      <c r="AM334" s="4">
        <f t="shared" si="280"/>
        <v>0</v>
      </c>
      <c r="AN334" s="4">
        <f t="shared" si="280"/>
        <v>0</v>
      </c>
      <c r="AO334" s="4">
        <f t="shared" si="280"/>
        <v>0</v>
      </c>
      <c r="AP334" s="4">
        <f t="shared" si="280"/>
        <v>0</v>
      </c>
      <c r="AQ334" s="4">
        <f t="shared" si="280"/>
        <v>0</v>
      </c>
      <c r="AR334" s="4">
        <f t="shared" si="280"/>
        <v>0</v>
      </c>
      <c r="AS334" s="4">
        <f t="shared" si="280"/>
        <v>0</v>
      </c>
      <c r="AT334" s="4">
        <f t="shared" si="280"/>
        <v>0</v>
      </c>
      <c r="AU334" s="4">
        <f t="shared" si="280"/>
        <v>0</v>
      </c>
      <c r="AV334" s="4">
        <f t="shared" si="280"/>
        <v>0</v>
      </c>
      <c r="AW334" s="4">
        <f t="shared" si="280"/>
        <v>0</v>
      </c>
      <c r="AX334" s="4">
        <f t="shared" si="280"/>
        <v>250</v>
      </c>
      <c r="AY334" s="4">
        <f t="shared" si="280"/>
        <v>250</v>
      </c>
      <c r="AZ334" s="4">
        <f t="shared" si="280"/>
        <v>250</v>
      </c>
      <c r="BA334" s="4">
        <f t="shared" si="280"/>
        <v>250</v>
      </c>
      <c r="BB334" s="4">
        <f t="shared" si="280"/>
        <v>250</v>
      </c>
      <c r="BC334" s="4">
        <f t="shared" si="280"/>
        <v>250</v>
      </c>
      <c r="BD334" s="4">
        <f t="shared" si="280"/>
        <v>250</v>
      </c>
      <c r="BE334" s="4">
        <f t="shared" si="280"/>
        <v>250</v>
      </c>
      <c r="BF334" s="4">
        <f t="shared" si="280"/>
        <v>250</v>
      </c>
      <c r="BG334" s="4">
        <f t="shared" si="280"/>
        <v>250</v>
      </c>
      <c r="BH334" s="4">
        <f t="shared" si="280"/>
        <v>250</v>
      </c>
      <c r="BI334" s="4">
        <f t="shared" si="280"/>
        <v>250</v>
      </c>
    </row>
    <row r="335" spans="1:61" ht="15.75" customHeight="1" x14ac:dyDescent="0.2">
      <c r="A335" s="3" t="s">
        <v>163</v>
      </c>
      <c r="B335" s="4">
        <f t="shared" ref="B335:BI335" si="281">B34*5%</f>
        <v>250</v>
      </c>
      <c r="C335" s="4">
        <f t="shared" si="281"/>
        <v>250</v>
      </c>
      <c r="D335" s="4">
        <f t="shared" si="281"/>
        <v>250</v>
      </c>
      <c r="E335" s="4">
        <f t="shared" si="281"/>
        <v>250</v>
      </c>
      <c r="F335" s="4">
        <f t="shared" si="281"/>
        <v>250</v>
      </c>
      <c r="G335" s="4">
        <f t="shared" si="281"/>
        <v>250</v>
      </c>
      <c r="H335" s="4">
        <f t="shared" si="281"/>
        <v>250</v>
      </c>
      <c r="I335" s="4">
        <f t="shared" si="281"/>
        <v>250</v>
      </c>
      <c r="J335" s="4">
        <f t="shared" si="281"/>
        <v>250</v>
      </c>
      <c r="K335" s="4">
        <f t="shared" si="281"/>
        <v>250</v>
      </c>
      <c r="L335" s="4">
        <f t="shared" si="281"/>
        <v>250</v>
      </c>
      <c r="M335" s="4">
        <f t="shared" si="281"/>
        <v>250</v>
      </c>
      <c r="N335" s="4">
        <f t="shared" si="281"/>
        <v>262.5</v>
      </c>
      <c r="O335" s="4">
        <f t="shared" si="281"/>
        <v>262.5</v>
      </c>
      <c r="P335" s="4">
        <f t="shared" si="281"/>
        <v>262.5</v>
      </c>
      <c r="Q335" s="4">
        <f t="shared" si="281"/>
        <v>262.5</v>
      </c>
      <c r="R335" s="4">
        <f t="shared" si="281"/>
        <v>262.5</v>
      </c>
      <c r="S335" s="4">
        <f t="shared" si="281"/>
        <v>262.5</v>
      </c>
      <c r="T335" s="4">
        <f t="shared" si="281"/>
        <v>262.5</v>
      </c>
      <c r="U335" s="4">
        <f t="shared" si="281"/>
        <v>262.5</v>
      </c>
      <c r="V335" s="4">
        <f t="shared" si="281"/>
        <v>262.5</v>
      </c>
      <c r="W335" s="4">
        <f t="shared" si="281"/>
        <v>262.5</v>
      </c>
      <c r="X335" s="4">
        <f t="shared" si="281"/>
        <v>262.5</v>
      </c>
      <c r="Y335" s="4">
        <f t="shared" si="281"/>
        <v>262.5</v>
      </c>
      <c r="Z335" s="4">
        <f t="shared" si="281"/>
        <v>275.625</v>
      </c>
      <c r="AA335" s="4">
        <f t="shared" si="281"/>
        <v>275.625</v>
      </c>
      <c r="AB335" s="4">
        <f t="shared" si="281"/>
        <v>275.625</v>
      </c>
      <c r="AC335" s="4">
        <f t="shared" si="281"/>
        <v>275.625</v>
      </c>
      <c r="AD335" s="4">
        <f t="shared" si="281"/>
        <v>275.625</v>
      </c>
      <c r="AE335" s="4">
        <f t="shared" si="281"/>
        <v>275.625</v>
      </c>
      <c r="AF335" s="4">
        <f t="shared" si="281"/>
        <v>275.625</v>
      </c>
      <c r="AG335" s="4">
        <f t="shared" si="281"/>
        <v>275.625</v>
      </c>
      <c r="AH335" s="4">
        <f t="shared" si="281"/>
        <v>275.625</v>
      </c>
      <c r="AI335" s="4">
        <f t="shared" si="281"/>
        <v>275.625</v>
      </c>
      <c r="AJ335" s="4">
        <f t="shared" si="281"/>
        <v>275.625</v>
      </c>
      <c r="AK335" s="4">
        <f t="shared" si="281"/>
        <v>275.625</v>
      </c>
      <c r="AL335" s="4">
        <f t="shared" si="281"/>
        <v>289.40625</v>
      </c>
      <c r="AM335" s="4">
        <f t="shared" si="281"/>
        <v>289.40625</v>
      </c>
      <c r="AN335" s="4">
        <f t="shared" si="281"/>
        <v>289.40625</v>
      </c>
      <c r="AO335" s="4">
        <f t="shared" si="281"/>
        <v>289.40625</v>
      </c>
      <c r="AP335" s="4">
        <f t="shared" si="281"/>
        <v>289.40625</v>
      </c>
      <c r="AQ335" s="4">
        <f t="shared" si="281"/>
        <v>289.40625</v>
      </c>
      <c r="AR335" s="4">
        <f t="shared" si="281"/>
        <v>289.40625</v>
      </c>
      <c r="AS335" s="4">
        <f t="shared" si="281"/>
        <v>289.40625</v>
      </c>
      <c r="AT335" s="4">
        <f t="shared" si="281"/>
        <v>289.40625</v>
      </c>
      <c r="AU335" s="4">
        <f t="shared" si="281"/>
        <v>289.40625</v>
      </c>
      <c r="AV335" s="4">
        <f t="shared" si="281"/>
        <v>289.40625</v>
      </c>
      <c r="AW335" s="4">
        <f t="shared" si="281"/>
        <v>289.40625</v>
      </c>
      <c r="AX335" s="4">
        <f t="shared" si="281"/>
        <v>303.87656250000003</v>
      </c>
      <c r="AY335" s="4">
        <f t="shared" si="281"/>
        <v>303.87656250000003</v>
      </c>
      <c r="AZ335" s="4">
        <f t="shared" si="281"/>
        <v>303.87656250000003</v>
      </c>
      <c r="BA335" s="4">
        <f t="shared" si="281"/>
        <v>303.87656250000003</v>
      </c>
      <c r="BB335" s="4">
        <f t="shared" si="281"/>
        <v>303.87656250000003</v>
      </c>
      <c r="BC335" s="4">
        <f t="shared" si="281"/>
        <v>303.87656250000003</v>
      </c>
      <c r="BD335" s="4">
        <f t="shared" si="281"/>
        <v>303.87656250000003</v>
      </c>
      <c r="BE335" s="4">
        <f t="shared" si="281"/>
        <v>303.87656250000003</v>
      </c>
      <c r="BF335" s="4">
        <f t="shared" si="281"/>
        <v>303.87656250000003</v>
      </c>
      <c r="BG335" s="4">
        <f t="shared" si="281"/>
        <v>303.87656250000003</v>
      </c>
      <c r="BH335" s="4">
        <f t="shared" si="281"/>
        <v>303.87656250000003</v>
      </c>
      <c r="BI335" s="4">
        <f t="shared" si="281"/>
        <v>303.87656250000003</v>
      </c>
    </row>
    <row r="336" spans="1:61" ht="15.75" customHeight="1" x14ac:dyDescent="0.2">
      <c r="A336" s="3" t="s">
        <v>163</v>
      </c>
      <c r="B336" s="4">
        <f t="shared" ref="B336:BI336" si="282">B35*5%</f>
        <v>0</v>
      </c>
      <c r="C336" s="4">
        <f t="shared" si="282"/>
        <v>0</v>
      </c>
      <c r="D336" s="4">
        <f t="shared" si="282"/>
        <v>0</v>
      </c>
      <c r="E336" s="4">
        <f t="shared" si="282"/>
        <v>250</v>
      </c>
      <c r="F336" s="4">
        <f t="shared" si="282"/>
        <v>250</v>
      </c>
      <c r="G336" s="4">
        <f t="shared" si="282"/>
        <v>250</v>
      </c>
      <c r="H336" s="4">
        <f t="shared" si="282"/>
        <v>250</v>
      </c>
      <c r="I336" s="4">
        <f t="shared" si="282"/>
        <v>250</v>
      </c>
      <c r="J336" s="4">
        <f t="shared" si="282"/>
        <v>250</v>
      </c>
      <c r="K336" s="4">
        <f t="shared" si="282"/>
        <v>250</v>
      </c>
      <c r="L336" s="4">
        <f t="shared" si="282"/>
        <v>250</v>
      </c>
      <c r="M336" s="4">
        <f t="shared" si="282"/>
        <v>250</v>
      </c>
      <c r="N336" s="4">
        <f t="shared" si="282"/>
        <v>262.5</v>
      </c>
      <c r="O336" s="4">
        <f t="shared" si="282"/>
        <v>262.5</v>
      </c>
      <c r="P336" s="4">
        <f t="shared" si="282"/>
        <v>262.5</v>
      </c>
      <c r="Q336" s="4">
        <f t="shared" si="282"/>
        <v>262.5</v>
      </c>
      <c r="R336" s="4">
        <f t="shared" si="282"/>
        <v>262.5</v>
      </c>
      <c r="S336" s="4">
        <f t="shared" si="282"/>
        <v>262.5</v>
      </c>
      <c r="T336" s="4">
        <f t="shared" si="282"/>
        <v>262.5</v>
      </c>
      <c r="U336" s="4">
        <f t="shared" si="282"/>
        <v>262.5</v>
      </c>
      <c r="V336" s="4">
        <f t="shared" si="282"/>
        <v>262.5</v>
      </c>
      <c r="W336" s="4">
        <f t="shared" si="282"/>
        <v>262.5</v>
      </c>
      <c r="X336" s="4">
        <f t="shared" si="282"/>
        <v>262.5</v>
      </c>
      <c r="Y336" s="4">
        <f t="shared" si="282"/>
        <v>262.5</v>
      </c>
      <c r="Z336" s="4">
        <f t="shared" si="282"/>
        <v>275.625</v>
      </c>
      <c r="AA336" s="4">
        <f t="shared" si="282"/>
        <v>275.625</v>
      </c>
      <c r="AB336" s="4">
        <f t="shared" si="282"/>
        <v>275.625</v>
      </c>
      <c r="AC336" s="4">
        <f t="shared" si="282"/>
        <v>275.625</v>
      </c>
      <c r="AD336" s="4">
        <f t="shared" si="282"/>
        <v>275.625</v>
      </c>
      <c r="AE336" s="4">
        <f t="shared" si="282"/>
        <v>275.625</v>
      </c>
      <c r="AF336" s="4">
        <f t="shared" si="282"/>
        <v>275.625</v>
      </c>
      <c r="AG336" s="4">
        <f t="shared" si="282"/>
        <v>275.625</v>
      </c>
      <c r="AH336" s="4">
        <f t="shared" si="282"/>
        <v>275.625</v>
      </c>
      <c r="AI336" s="4">
        <f t="shared" si="282"/>
        <v>275.625</v>
      </c>
      <c r="AJ336" s="4">
        <f t="shared" si="282"/>
        <v>275.625</v>
      </c>
      <c r="AK336" s="4">
        <f t="shared" si="282"/>
        <v>275.625</v>
      </c>
      <c r="AL336" s="4">
        <f t="shared" si="282"/>
        <v>289.40625</v>
      </c>
      <c r="AM336" s="4">
        <f t="shared" si="282"/>
        <v>289.40625</v>
      </c>
      <c r="AN336" s="4">
        <f t="shared" si="282"/>
        <v>289.40625</v>
      </c>
      <c r="AO336" s="4">
        <f t="shared" si="282"/>
        <v>289.40625</v>
      </c>
      <c r="AP336" s="4">
        <f t="shared" si="282"/>
        <v>289.40625</v>
      </c>
      <c r="AQ336" s="4">
        <f t="shared" si="282"/>
        <v>289.40625</v>
      </c>
      <c r="AR336" s="4">
        <f t="shared" si="282"/>
        <v>289.40625</v>
      </c>
      <c r="AS336" s="4">
        <f t="shared" si="282"/>
        <v>289.40625</v>
      </c>
      <c r="AT336" s="4">
        <f t="shared" si="282"/>
        <v>289.40625</v>
      </c>
      <c r="AU336" s="4">
        <f t="shared" si="282"/>
        <v>289.40625</v>
      </c>
      <c r="AV336" s="4">
        <f t="shared" si="282"/>
        <v>289.40625</v>
      </c>
      <c r="AW336" s="4">
        <f t="shared" si="282"/>
        <v>289.40625</v>
      </c>
      <c r="AX336" s="4">
        <f t="shared" si="282"/>
        <v>303.87656250000003</v>
      </c>
      <c r="AY336" s="4">
        <f t="shared" si="282"/>
        <v>303.87656250000003</v>
      </c>
      <c r="AZ336" s="4">
        <f t="shared" si="282"/>
        <v>303.87656250000003</v>
      </c>
      <c r="BA336" s="4">
        <f t="shared" si="282"/>
        <v>303.87656250000003</v>
      </c>
      <c r="BB336" s="4">
        <f t="shared" si="282"/>
        <v>303.87656250000003</v>
      </c>
      <c r="BC336" s="4">
        <f t="shared" si="282"/>
        <v>303.87656250000003</v>
      </c>
      <c r="BD336" s="4">
        <f t="shared" si="282"/>
        <v>303.87656250000003</v>
      </c>
      <c r="BE336" s="4">
        <f t="shared" si="282"/>
        <v>303.87656250000003</v>
      </c>
      <c r="BF336" s="4">
        <f t="shared" si="282"/>
        <v>303.87656250000003</v>
      </c>
      <c r="BG336" s="4">
        <f t="shared" si="282"/>
        <v>303.87656250000003</v>
      </c>
      <c r="BH336" s="4">
        <f t="shared" si="282"/>
        <v>303.87656250000003</v>
      </c>
      <c r="BI336" s="4">
        <f t="shared" si="282"/>
        <v>303.87656250000003</v>
      </c>
    </row>
    <row r="337" spans="1:61" ht="15.75" customHeight="1" x14ac:dyDescent="0.2">
      <c r="A337" s="3" t="s">
        <v>163</v>
      </c>
      <c r="B337" s="4">
        <f t="shared" ref="B337:BI337" si="283">B36*5%</f>
        <v>0</v>
      </c>
      <c r="C337" s="4">
        <f t="shared" si="283"/>
        <v>0</v>
      </c>
      <c r="D337" s="4">
        <f t="shared" si="283"/>
        <v>0</v>
      </c>
      <c r="E337" s="4">
        <f t="shared" si="283"/>
        <v>0</v>
      </c>
      <c r="F337" s="4">
        <f t="shared" si="283"/>
        <v>0</v>
      </c>
      <c r="G337" s="4">
        <f t="shared" si="283"/>
        <v>0</v>
      </c>
      <c r="H337" s="4">
        <f t="shared" si="283"/>
        <v>0</v>
      </c>
      <c r="I337" s="4">
        <f t="shared" si="283"/>
        <v>0</v>
      </c>
      <c r="J337" s="4">
        <f t="shared" si="283"/>
        <v>0</v>
      </c>
      <c r="K337" s="4">
        <f t="shared" si="283"/>
        <v>0</v>
      </c>
      <c r="L337" s="4">
        <f t="shared" si="283"/>
        <v>0</v>
      </c>
      <c r="M337" s="4">
        <f t="shared" si="283"/>
        <v>0</v>
      </c>
      <c r="N337" s="4">
        <f t="shared" si="283"/>
        <v>250</v>
      </c>
      <c r="O337" s="4">
        <f t="shared" si="283"/>
        <v>250</v>
      </c>
      <c r="P337" s="4">
        <f t="shared" si="283"/>
        <v>250</v>
      </c>
      <c r="Q337" s="4">
        <f t="shared" si="283"/>
        <v>250</v>
      </c>
      <c r="R337" s="4">
        <f t="shared" si="283"/>
        <v>250</v>
      </c>
      <c r="S337" s="4">
        <f t="shared" si="283"/>
        <v>250</v>
      </c>
      <c r="T337" s="4">
        <f t="shared" si="283"/>
        <v>250</v>
      </c>
      <c r="U337" s="4">
        <f t="shared" si="283"/>
        <v>250</v>
      </c>
      <c r="V337" s="4">
        <f t="shared" si="283"/>
        <v>250</v>
      </c>
      <c r="W337" s="4">
        <f t="shared" si="283"/>
        <v>250</v>
      </c>
      <c r="X337" s="4">
        <f t="shared" si="283"/>
        <v>250</v>
      </c>
      <c r="Y337" s="4">
        <f t="shared" si="283"/>
        <v>250</v>
      </c>
      <c r="Z337" s="4">
        <f t="shared" si="283"/>
        <v>262.5</v>
      </c>
      <c r="AA337" s="4">
        <f t="shared" si="283"/>
        <v>262.5</v>
      </c>
      <c r="AB337" s="4">
        <f t="shared" si="283"/>
        <v>262.5</v>
      </c>
      <c r="AC337" s="4">
        <f t="shared" si="283"/>
        <v>262.5</v>
      </c>
      <c r="AD337" s="4">
        <f t="shared" si="283"/>
        <v>262.5</v>
      </c>
      <c r="AE337" s="4">
        <f t="shared" si="283"/>
        <v>262.5</v>
      </c>
      <c r="AF337" s="4">
        <f t="shared" si="283"/>
        <v>262.5</v>
      </c>
      <c r="AG337" s="4">
        <f t="shared" si="283"/>
        <v>262.5</v>
      </c>
      <c r="AH337" s="4">
        <f t="shared" si="283"/>
        <v>262.5</v>
      </c>
      <c r="AI337" s="4">
        <f t="shared" si="283"/>
        <v>262.5</v>
      </c>
      <c r="AJ337" s="4">
        <f t="shared" si="283"/>
        <v>262.5</v>
      </c>
      <c r="AK337" s="4">
        <f t="shared" si="283"/>
        <v>262.5</v>
      </c>
      <c r="AL337" s="4">
        <f t="shared" si="283"/>
        <v>275.625</v>
      </c>
      <c r="AM337" s="4">
        <f t="shared" si="283"/>
        <v>275.625</v>
      </c>
      <c r="AN337" s="4">
        <f t="shared" si="283"/>
        <v>275.625</v>
      </c>
      <c r="AO337" s="4">
        <f t="shared" si="283"/>
        <v>275.625</v>
      </c>
      <c r="AP337" s="4">
        <f t="shared" si="283"/>
        <v>275.625</v>
      </c>
      <c r="AQ337" s="4">
        <f t="shared" si="283"/>
        <v>275.625</v>
      </c>
      <c r="AR337" s="4">
        <f t="shared" si="283"/>
        <v>275.625</v>
      </c>
      <c r="AS337" s="4">
        <f t="shared" si="283"/>
        <v>275.625</v>
      </c>
      <c r="AT337" s="4">
        <f t="shared" si="283"/>
        <v>275.625</v>
      </c>
      <c r="AU337" s="4">
        <f t="shared" si="283"/>
        <v>275.625</v>
      </c>
      <c r="AV337" s="4">
        <f t="shared" si="283"/>
        <v>275.625</v>
      </c>
      <c r="AW337" s="4">
        <f t="shared" si="283"/>
        <v>275.625</v>
      </c>
      <c r="AX337" s="4">
        <f t="shared" si="283"/>
        <v>289.40625</v>
      </c>
      <c r="AY337" s="4">
        <f t="shared" si="283"/>
        <v>289.40625</v>
      </c>
      <c r="AZ337" s="4">
        <f t="shared" si="283"/>
        <v>289.40625</v>
      </c>
      <c r="BA337" s="4">
        <f t="shared" si="283"/>
        <v>289.40625</v>
      </c>
      <c r="BB337" s="4">
        <f t="shared" si="283"/>
        <v>289.40625</v>
      </c>
      <c r="BC337" s="4">
        <f t="shared" si="283"/>
        <v>289.40625</v>
      </c>
      <c r="BD337" s="4">
        <f t="shared" si="283"/>
        <v>289.40625</v>
      </c>
      <c r="BE337" s="4">
        <f t="shared" si="283"/>
        <v>289.40625</v>
      </c>
      <c r="BF337" s="4">
        <f t="shared" si="283"/>
        <v>289.40625</v>
      </c>
      <c r="BG337" s="4">
        <f t="shared" si="283"/>
        <v>289.40625</v>
      </c>
      <c r="BH337" s="4">
        <f t="shared" si="283"/>
        <v>289.40625</v>
      </c>
      <c r="BI337" s="4">
        <f t="shared" si="283"/>
        <v>289.40625</v>
      </c>
    </row>
    <row r="338" spans="1:61" ht="15.75" customHeight="1" x14ac:dyDescent="0.2">
      <c r="A338" s="3" t="s">
        <v>164</v>
      </c>
      <c r="B338" s="4">
        <f t="shared" ref="B338:BI338" si="284">B37*5%</f>
        <v>0</v>
      </c>
      <c r="C338" s="4">
        <f t="shared" si="284"/>
        <v>0</v>
      </c>
      <c r="D338" s="4">
        <f t="shared" si="284"/>
        <v>0</v>
      </c>
      <c r="E338" s="4">
        <f t="shared" si="284"/>
        <v>0</v>
      </c>
      <c r="F338" s="4">
        <f t="shared" si="284"/>
        <v>0</v>
      </c>
      <c r="G338" s="4">
        <f t="shared" si="284"/>
        <v>0</v>
      </c>
      <c r="H338" s="4">
        <f t="shared" si="284"/>
        <v>0</v>
      </c>
      <c r="I338" s="4">
        <f t="shared" si="284"/>
        <v>0</v>
      </c>
      <c r="J338" s="4">
        <f t="shared" si="284"/>
        <v>0</v>
      </c>
      <c r="K338" s="4">
        <f t="shared" si="284"/>
        <v>145.83333333333334</v>
      </c>
      <c r="L338" s="4">
        <f t="shared" si="284"/>
        <v>145.83333333333334</v>
      </c>
      <c r="M338" s="4">
        <f t="shared" si="284"/>
        <v>145.83333333333334</v>
      </c>
      <c r="N338" s="4">
        <f t="shared" si="284"/>
        <v>145.83333333333334</v>
      </c>
      <c r="O338" s="4">
        <f t="shared" si="284"/>
        <v>145.83333333333334</v>
      </c>
      <c r="P338" s="4">
        <f t="shared" si="284"/>
        <v>145.83333333333334</v>
      </c>
      <c r="Q338" s="4">
        <f t="shared" si="284"/>
        <v>145.83333333333334</v>
      </c>
      <c r="R338" s="4">
        <f t="shared" si="284"/>
        <v>145.83333333333334</v>
      </c>
      <c r="S338" s="4">
        <f t="shared" si="284"/>
        <v>145.83333333333334</v>
      </c>
      <c r="T338" s="4">
        <f t="shared" si="284"/>
        <v>145.83333333333334</v>
      </c>
      <c r="U338" s="4">
        <f t="shared" si="284"/>
        <v>145.83333333333334</v>
      </c>
      <c r="V338" s="4">
        <f t="shared" si="284"/>
        <v>145.83333333333334</v>
      </c>
      <c r="W338" s="4">
        <f t="shared" si="284"/>
        <v>145.83333333333334</v>
      </c>
      <c r="X338" s="4">
        <f t="shared" si="284"/>
        <v>145.83333333333334</v>
      </c>
      <c r="Y338" s="4">
        <f t="shared" si="284"/>
        <v>145.83333333333334</v>
      </c>
      <c r="Z338" s="4">
        <f t="shared" si="284"/>
        <v>153.125</v>
      </c>
      <c r="AA338" s="4">
        <f t="shared" si="284"/>
        <v>153.125</v>
      </c>
      <c r="AB338" s="4">
        <f t="shared" si="284"/>
        <v>153.125</v>
      </c>
      <c r="AC338" s="4">
        <f t="shared" si="284"/>
        <v>153.125</v>
      </c>
      <c r="AD338" s="4">
        <f t="shared" si="284"/>
        <v>153.125</v>
      </c>
      <c r="AE338" s="4">
        <f t="shared" si="284"/>
        <v>153.125</v>
      </c>
      <c r="AF338" s="4">
        <f t="shared" si="284"/>
        <v>153.125</v>
      </c>
      <c r="AG338" s="4">
        <f t="shared" si="284"/>
        <v>153.125</v>
      </c>
      <c r="AH338" s="4">
        <f t="shared" si="284"/>
        <v>153.125</v>
      </c>
      <c r="AI338" s="4">
        <f t="shared" si="284"/>
        <v>153.125</v>
      </c>
      <c r="AJ338" s="4">
        <f t="shared" si="284"/>
        <v>153.125</v>
      </c>
      <c r="AK338" s="4">
        <f t="shared" si="284"/>
        <v>153.125</v>
      </c>
      <c r="AL338" s="4">
        <f t="shared" si="284"/>
        <v>153.125</v>
      </c>
      <c r="AM338" s="4">
        <f t="shared" si="284"/>
        <v>153.125</v>
      </c>
      <c r="AN338" s="4">
        <f t="shared" si="284"/>
        <v>153.125</v>
      </c>
      <c r="AO338" s="4">
        <f t="shared" si="284"/>
        <v>153.125</v>
      </c>
      <c r="AP338" s="4">
        <f t="shared" si="284"/>
        <v>153.125</v>
      </c>
      <c r="AQ338" s="4">
        <f t="shared" si="284"/>
        <v>153.125</v>
      </c>
      <c r="AR338" s="4">
        <f t="shared" si="284"/>
        <v>153.125</v>
      </c>
      <c r="AS338" s="4">
        <f t="shared" si="284"/>
        <v>153.125</v>
      </c>
      <c r="AT338" s="4">
        <f t="shared" si="284"/>
        <v>153.125</v>
      </c>
      <c r="AU338" s="4">
        <f t="shared" si="284"/>
        <v>153.125</v>
      </c>
      <c r="AV338" s="4">
        <f t="shared" si="284"/>
        <v>153.125</v>
      </c>
      <c r="AW338" s="4">
        <f t="shared" si="284"/>
        <v>153.125</v>
      </c>
      <c r="AX338" s="4">
        <f t="shared" si="284"/>
        <v>153.125</v>
      </c>
      <c r="AY338" s="4">
        <f t="shared" si="284"/>
        <v>153.125</v>
      </c>
      <c r="AZ338" s="4">
        <f t="shared" si="284"/>
        <v>153.125</v>
      </c>
      <c r="BA338" s="4">
        <f t="shared" si="284"/>
        <v>153.125</v>
      </c>
      <c r="BB338" s="4">
        <f t="shared" si="284"/>
        <v>153.125</v>
      </c>
      <c r="BC338" s="4">
        <f t="shared" si="284"/>
        <v>153.125</v>
      </c>
      <c r="BD338" s="4">
        <f t="shared" si="284"/>
        <v>153.125</v>
      </c>
      <c r="BE338" s="4">
        <f t="shared" si="284"/>
        <v>153.125</v>
      </c>
      <c r="BF338" s="4">
        <f t="shared" si="284"/>
        <v>153.125</v>
      </c>
      <c r="BG338" s="4">
        <f t="shared" si="284"/>
        <v>153.125</v>
      </c>
      <c r="BH338" s="4">
        <f t="shared" si="284"/>
        <v>153.125</v>
      </c>
      <c r="BI338" s="4">
        <f t="shared" si="284"/>
        <v>153.125</v>
      </c>
    </row>
    <row r="339" spans="1:61" ht="15.75" customHeight="1" x14ac:dyDescent="0.2">
      <c r="A339" s="3" t="s">
        <v>165</v>
      </c>
      <c r="B339" s="4">
        <f t="shared" ref="B339:BI339" si="285">B38*5%</f>
        <v>0</v>
      </c>
      <c r="C339" s="4">
        <f t="shared" si="285"/>
        <v>0</v>
      </c>
      <c r="D339" s="4">
        <f t="shared" si="285"/>
        <v>0</v>
      </c>
      <c r="E339" s="4">
        <f t="shared" si="285"/>
        <v>0</v>
      </c>
      <c r="F339" s="4">
        <f t="shared" si="285"/>
        <v>0</v>
      </c>
      <c r="G339" s="4">
        <f t="shared" si="285"/>
        <v>0</v>
      </c>
      <c r="H339" s="4">
        <f t="shared" si="285"/>
        <v>0</v>
      </c>
      <c r="I339" s="4">
        <f t="shared" si="285"/>
        <v>0</v>
      </c>
      <c r="J339" s="4">
        <f t="shared" si="285"/>
        <v>0</v>
      </c>
      <c r="K339" s="4">
        <f t="shared" si="285"/>
        <v>145.83333333333334</v>
      </c>
      <c r="L339" s="4">
        <f t="shared" si="285"/>
        <v>145.83333333333334</v>
      </c>
      <c r="M339" s="4">
        <f t="shared" si="285"/>
        <v>145.83333333333334</v>
      </c>
      <c r="N339" s="4">
        <f t="shared" si="285"/>
        <v>145.83333333333334</v>
      </c>
      <c r="O339" s="4">
        <f t="shared" si="285"/>
        <v>145.83333333333334</v>
      </c>
      <c r="P339" s="4">
        <f t="shared" si="285"/>
        <v>145.83333333333334</v>
      </c>
      <c r="Q339" s="4">
        <f t="shared" si="285"/>
        <v>145.83333333333334</v>
      </c>
      <c r="R339" s="4">
        <f t="shared" si="285"/>
        <v>145.83333333333334</v>
      </c>
      <c r="S339" s="4">
        <f t="shared" si="285"/>
        <v>145.83333333333334</v>
      </c>
      <c r="T339" s="4">
        <f t="shared" si="285"/>
        <v>145.83333333333334</v>
      </c>
      <c r="U339" s="4">
        <f t="shared" si="285"/>
        <v>145.83333333333334</v>
      </c>
      <c r="V339" s="4">
        <f t="shared" si="285"/>
        <v>145.83333333333334</v>
      </c>
      <c r="W339" s="4">
        <f t="shared" si="285"/>
        <v>145.83333333333334</v>
      </c>
      <c r="X339" s="4">
        <f t="shared" si="285"/>
        <v>145.83333333333334</v>
      </c>
      <c r="Y339" s="4">
        <f t="shared" si="285"/>
        <v>145.83333333333334</v>
      </c>
      <c r="Z339" s="4">
        <f t="shared" si="285"/>
        <v>153.125</v>
      </c>
      <c r="AA339" s="4">
        <f t="shared" si="285"/>
        <v>153.125</v>
      </c>
      <c r="AB339" s="4">
        <f t="shared" si="285"/>
        <v>153.125</v>
      </c>
      <c r="AC339" s="4">
        <f t="shared" si="285"/>
        <v>153.125</v>
      </c>
      <c r="AD339" s="4">
        <f t="shared" si="285"/>
        <v>153.125</v>
      </c>
      <c r="AE339" s="4">
        <f t="shared" si="285"/>
        <v>153.125</v>
      </c>
      <c r="AF339" s="4">
        <f t="shared" si="285"/>
        <v>153.125</v>
      </c>
      <c r="AG339" s="4">
        <f t="shared" si="285"/>
        <v>153.125</v>
      </c>
      <c r="AH339" s="4">
        <f t="shared" si="285"/>
        <v>153.125</v>
      </c>
      <c r="AI339" s="4">
        <f t="shared" si="285"/>
        <v>153.125</v>
      </c>
      <c r="AJ339" s="4">
        <f t="shared" si="285"/>
        <v>153.125</v>
      </c>
      <c r="AK339" s="4">
        <f t="shared" si="285"/>
        <v>153.125</v>
      </c>
      <c r="AL339" s="4">
        <f t="shared" si="285"/>
        <v>153.125</v>
      </c>
      <c r="AM339" s="4">
        <f t="shared" si="285"/>
        <v>153.125</v>
      </c>
      <c r="AN339" s="4">
        <f t="shared" si="285"/>
        <v>153.125</v>
      </c>
      <c r="AO339" s="4">
        <f t="shared" si="285"/>
        <v>153.125</v>
      </c>
      <c r="AP339" s="4">
        <f t="shared" si="285"/>
        <v>153.125</v>
      </c>
      <c r="AQ339" s="4">
        <f t="shared" si="285"/>
        <v>153.125</v>
      </c>
      <c r="AR339" s="4">
        <f t="shared" si="285"/>
        <v>153.125</v>
      </c>
      <c r="AS339" s="4">
        <f t="shared" si="285"/>
        <v>153.125</v>
      </c>
      <c r="AT339" s="4">
        <f t="shared" si="285"/>
        <v>153.125</v>
      </c>
      <c r="AU339" s="4">
        <f t="shared" si="285"/>
        <v>153.125</v>
      </c>
      <c r="AV339" s="4">
        <f t="shared" si="285"/>
        <v>153.125</v>
      </c>
      <c r="AW339" s="4">
        <f t="shared" si="285"/>
        <v>153.125</v>
      </c>
      <c r="AX339" s="4">
        <f t="shared" si="285"/>
        <v>153.125</v>
      </c>
      <c r="AY339" s="4">
        <f t="shared" si="285"/>
        <v>153.125</v>
      </c>
      <c r="AZ339" s="4">
        <f t="shared" si="285"/>
        <v>153.125</v>
      </c>
      <c r="BA339" s="4">
        <f t="shared" si="285"/>
        <v>153.125</v>
      </c>
      <c r="BB339" s="4">
        <f t="shared" si="285"/>
        <v>153.125</v>
      </c>
      <c r="BC339" s="4">
        <f t="shared" si="285"/>
        <v>153.125</v>
      </c>
      <c r="BD339" s="4">
        <f t="shared" si="285"/>
        <v>153.125</v>
      </c>
      <c r="BE339" s="4">
        <f t="shared" si="285"/>
        <v>153.125</v>
      </c>
      <c r="BF339" s="4">
        <f t="shared" si="285"/>
        <v>153.125</v>
      </c>
      <c r="BG339" s="4">
        <f t="shared" si="285"/>
        <v>153.125</v>
      </c>
      <c r="BH339" s="4">
        <f t="shared" si="285"/>
        <v>153.125</v>
      </c>
      <c r="BI339" s="4">
        <f t="shared" si="285"/>
        <v>153.125</v>
      </c>
    </row>
    <row r="340" spans="1:61" ht="15.75" customHeight="1" x14ac:dyDescent="0.2">
      <c r="A340" s="3" t="s">
        <v>166</v>
      </c>
      <c r="B340" s="4">
        <f t="shared" ref="B340:BI340" si="286">B39*5%</f>
        <v>0</v>
      </c>
      <c r="C340" s="4">
        <f t="shared" si="286"/>
        <v>0</v>
      </c>
      <c r="D340" s="4">
        <f t="shared" si="286"/>
        <v>0</v>
      </c>
      <c r="E340" s="4">
        <f t="shared" si="286"/>
        <v>0</v>
      </c>
      <c r="F340" s="4">
        <f t="shared" si="286"/>
        <v>0</v>
      </c>
      <c r="G340" s="4">
        <f t="shared" si="286"/>
        <v>0</v>
      </c>
      <c r="H340" s="4">
        <f t="shared" si="286"/>
        <v>0</v>
      </c>
      <c r="I340" s="4">
        <f t="shared" si="286"/>
        <v>0</v>
      </c>
      <c r="J340" s="4">
        <f t="shared" si="286"/>
        <v>0</v>
      </c>
      <c r="K340" s="4">
        <f t="shared" si="286"/>
        <v>0</v>
      </c>
      <c r="L340" s="4">
        <f t="shared" si="286"/>
        <v>0</v>
      </c>
      <c r="M340" s="4">
        <f t="shared" si="286"/>
        <v>0</v>
      </c>
      <c r="N340" s="4">
        <f t="shared" si="286"/>
        <v>0</v>
      </c>
      <c r="O340" s="4">
        <f t="shared" si="286"/>
        <v>0</v>
      </c>
      <c r="P340" s="4">
        <f t="shared" si="286"/>
        <v>0</v>
      </c>
      <c r="Q340" s="4">
        <f t="shared" si="286"/>
        <v>0</v>
      </c>
      <c r="R340" s="4">
        <f t="shared" si="286"/>
        <v>0</v>
      </c>
      <c r="S340" s="4">
        <f t="shared" si="286"/>
        <v>0</v>
      </c>
      <c r="T340" s="4">
        <f t="shared" si="286"/>
        <v>312.5</v>
      </c>
      <c r="U340" s="4">
        <f t="shared" si="286"/>
        <v>312.5</v>
      </c>
      <c r="V340" s="4">
        <f t="shared" si="286"/>
        <v>312.5</v>
      </c>
      <c r="W340" s="4">
        <f t="shared" si="286"/>
        <v>312.5</v>
      </c>
      <c r="X340" s="4">
        <f t="shared" si="286"/>
        <v>312.5</v>
      </c>
      <c r="Y340" s="4">
        <f t="shared" si="286"/>
        <v>312.5</v>
      </c>
      <c r="Z340" s="4">
        <f t="shared" si="286"/>
        <v>328.125</v>
      </c>
      <c r="AA340" s="4">
        <f t="shared" si="286"/>
        <v>328.125</v>
      </c>
      <c r="AB340" s="4">
        <f t="shared" si="286"/>
        <v>328.125</v>
      </c>
      <c r="AC340" s="4">
        <f t="shared" si="286"/>
        <v>328.125</v>
      </c>
      <c r="AD340" s="4">
        <f t="shared" si="286"/>
        <v>328.125</v>
      </c>
      <c r="AE340" s="4">
        <f t="shared" si="286"/>
        <v>328.125</v>
      </c>
      <c r="AF340" s="4">
        <f t="shared" si="286"/>
        <v>328.125</v>
      </c>
      <c r="AG340" s="4">
        <f t="shared" si="286"/>
        <v>328.125</v>
      </c>
      <c r="AH340" s="4">
        <f t="shared" si="286"/>
        <v>328.125</v>
      </c>
      <c r="AI340" s="4">
        <f t="shared" si="286"/>
        <v>328.125</v>
      </c>
      <c r="AJ340" s="4">
        <f t="shared" si="286"/>
        <v>328.125</v>
      </c>
      <c r="AK340" s="4">
        <f t="shared" si="286"/>
        <v>328.125</v>
      </c>
      <c r="AL340" s="4">
        <f t="shared" si="286"/>
        <v>344.53125</v>
      </c>
      <c r="AM340" s="4">
        <f t="shared" si="286"/>
        <v>344.53125</v>
      </c>
      <c r="AN340" s="4">
        <f t="shared" si="286"/>
        <v>344.53125</v>
      </c>
      <c r="AO340" s="4">
        <f t="shared" si="286"/>
        <v>344.53125</v>
      </c>
      <c r="AP340" s="4">
        <f t="shared" si="286"/>
        <v>344.53125</v>
      </c>
      <c r="AQ340" s="4">
        <f t="shared" si="286"/>
        <v>344.53125</v>
      </c>
      <c r="AR340" s="4">
        <f t="shared" si="286"/>
        <v>344.53125</v>
      </c>
      <c r="AS340" s="4">
        <f t="shared" si="286"/>
        <v>344.53125</v>
      </c>
      <c r="AT340" s="4">
        <f t="shared" si="286"/>
        <v>344.53125</v>
      </c>
      <c r="AU340" s="4">
        <f t="shared" si="286"/>
        <v>344.53125</v>
      </c>
      <c r="AV340" s="4">
        <f t="shared" si="286"/>
        <v>344.53125</v>
      </c>
      <c r="AW340" s="4">
        <f t="shared" si="286"/>
        <v>344.53125</v>
      </c>
      <c r="AX340" s="4">
        <f t="shared" si="286"/>
        <v>361.7578125</v>
      </c>
      <c r="AY340" s="4">
        <f t="shared" si="286"/>
        <v>361.7578125</v>
      </c>
      <c r="AZ340" s="4">
        <f t="shared" si="286"/>
        <v>361.7578125</v>
      </c>
      <c r="BA340" s="4">
        <f t="shared" si="286"/>
        <v>361.7578125</v>
      </c>
      <c r="BB340" s="4">
        <f t="shared" si="286"/>
        <v>361.7578125</v>
      </c>
      <c r="BC340" s="4">
        <f t="shared" si="286"/>
        <v>361.7578125</v>
      </c>
      <c r="BD340" s="4">
        <f t="shared" si="286"/>
        <v>361.7578125</v>
      </c>
      <c r="BE340" s="4">
        <f t="shared" si="286"/>
        <v>361.7578125</v>
      </c>
      <c r="BF340" s="4">
        <f t="shared" si="286"/>
        <v>361.7578125</v>
      </c>
      <c r="BG340" s="4">
        <f t="shared" si="286"/>
        <v>361.7578125</v>
      </c>
      <c r="BH340" s="4">
        <f t="shared" si="286"/>
        <v>361.7578125</v>
      </c>
      <c r="BI340" s="4">
        <f t="shared" si="286"/>
        <v>361.7578125</v>
      </c>
    </row>
    <row r="341" spans="1:61" ht="15.75" customHeight="1" x14ac:dyDescent="0.2">
      <c r="A341" s="3" t="s">
        <v>166</v>
      </c>
      <c r="B341" s="4">
        <f t="shared" ref="B341:BI341" si="287">B40*5%</f>
        <v>0</v>
      </c>
      <c r="C341" s="4">
        <f t="shared" si="287"/>
        <v>0</v>
      </c>
      <c r="D341" s="4">
        <f t="shared" si="287"/>
        <v>0</v>
      </c>
      <c r="E341" s="4">
        <f t="shared" si="287"/>
        <v>0</v>
      </c>
      <c r="F341" s="4">
        <f t="shared" si="287"/>
        <v>0</v>
      </c>
      <c r="G341" s="4">
        <f t="shared" si="287"/>
        <v>0</v>
      </c>
      <c r="H341" s="4">
        <f t="shared" si="287"/>
        <v>0</v>
      </c>
      <c r="I341" s="4">
        <f t="shared" si="287"/>
        <v>0</v>
      </c>
      <c r="J341" s="4">
        <f t="shared" si="287"/>
        <v>0</v>
      </c>
      <c r="K341" s="4">
        <f t="shared" si="287"/>
        <v>0</v>
      </c>
      <c r="L341" s="4">
        <f t="shared" si="287"/>
        <v>0</v>
      </c>
      <c r="M341" s="4">
        <f t="shared" si="287"/>
        <v>0</v>
      </c>
      <c r="N341" s="4">
        <f t="shared" si="287"/>
        <v>0</v>
      </c>
      <c r="O341" s="4">
        <f t="shared" si="287"/>
        <v>0</v>
      </c>
      <c r="P341" s="4">
        <f t="shared" si="287"/>
        <v>0</v>
      </c>
      <c r="Q341" s="4">
        <f t="shared" si="287"/>
        <v>0</v>
      </c>
      <c r="R341" s="4">
        <f t="shared" si="287"/>
        <v>0</v>
      </c>
      <c r="S341" s="4">
        <f t="shared" si="287"/>
        <v>0</v>
      </c>
      <c r="T341" s="4">
        <f t="shared" si="287"/>
        <v>312.5</v>
      </c>
      <c r="U341" s="4">
        <f t="shared" si="287"/>
        <v>312.5</v>
      </c>
      <c r="V341" s="4">
        <f t="shared" si="287"/>
        <v>312.5</v>
      </c>
      <c r="W341" s="4">
        <f t="shared" si="287"/>
        <v>312.5</v>
      </c>
      <c r="X341" s="4">
        <f t="shared" si="287"/>
        <v>312.5</v>
      </c>
      <c r="Y341" s="4">
        <f t="shared" si="287"/>
        <v>312.5</v>
      </c>
      <c r="Z341" s="4">
        <f t="shared" si="287"/>
        <v>328.125</v>
      </c>
      <c r="AA341" s="4">
        <f t="shared" si="287"/>
        <v>328.125</v>
      </c>
      <c r="AB341" s="4">
        <f t="shared" si="287"/>
        <v>328.125</v>
      </c>
      <c r="AC341" s="4">
        <f t="shared" si="287"/>
        <v>328.125</v>
      </c>
      <c r="AD341" s="4">
        <f t="shared" si="287"/>
        <v>328.125</v>
      </c>
      <c r="AE341" s="4">
        <f t="shared" si="287"/>
        <v>328.125</v>
      </c>
      <c r="AF341" s="4">
        <f t="shared" si="287"/>
        <v>328.125</v>
      </c>
      <c r="AG341" s="4">
        <f t="shared" si="287"/>
        <v>328.125</v>
      </c>
      <c r="AH341" s="4">
        <f t="shared" si="287"/>
        <v>328.125</v>
      </c>
      <c r="AI341" s="4">
        <f t="shared" si="287"/>
        <v>328.125</v>
      </c>
      <c r="AJ341" s="4">
        <f t="shared" si="287"/>
        <v>328.125</v>
      </c>
      <c r="AK341" s="4">
        <f t="shared" si="287"/>
        <v>328.125</v>
      </c>
      <c r="AL341" s="4">
        <f t="shared" si="287"/>
        <v>344.53125</v>
      </c>
      <c r="AM341" s="4">
        <f t="shared" si="287"/>
        <v>344.53125</v>
      </c>
      <c r="AN341" s="4">
        <f t="shared" si="287"/>
        <v>344.53125</v>
      </c>
      <c r="AO341" s="4">
        <f t="shared" si="287"/>
        <v>344.53125</v>
      </c>
      <c r="AP341" s="4">
        <f t="shared" si="287"/>
        <v>344.53125</v>
      </c>
      <c r="AQ341" s="4">
        <f t="shared" si="287"/>
        <v>344.53125</v>
      </c>
      <c r="AR341" s="4">
        <f t="shared" si="287"/>
        <v>344.53125</v>
      </c>
      <c r="AS341" s="4">
        <f t="shared" si="287"/>
        <v>344.53125</v>
      </c>
      <c r="AT341" s="4">
        <f t="shared" si="287"/>
        <v>344.53125</v>
      </c>
      <c r="AU341" s="4">
        <f t="shared" si="287"/>
        <v>344.53125</v>
      </c>
      <c r="AV341" s="4">
        <f t="shared" si="287"/>
        <v>344.53125</v>
      </c>
      <c r="AW341" s="4">
        <f t="shared" si="287"/>
        <v>344.53125</v>
      </c>
      <c r="AX341" s="4">
        <f t="shared" si="287"/>
        <v>361.7578125</v>
      </c>
      <c r="AY341" s="4">
        <f t="shared" si="287"/>
        <v>361.7578125</v>
      </c>
      <c r="AZ341" s="4">
        <f t="shared" si="287"/>
        <v>361.7578125</v>
      </c>
      <c r="BA341" s="4">
        <f t="shared" si="287"/>
        <v>361.7578125</v>
      </c>
      <c r="BB341" s="4">
        <f t="shared" si="287"/>
        <v>361.7578125</v>
      </c>
      <c r="BC341" s="4">
        <f t="shared" si="287"/>
        <v>361.7578125</v>
      </c>
      <c r="BD341" s="4">
        <f t="shared" si="287"/>
        <v>361.7578125</v>
      </c>
      <c r="BE341" s="4">
        <f t="shared" si="287"/>
        <v>361.7578125</v>
      </c>
      <c r="BF341" s="4">
        <f t="shared" si="287"/>
        <v>361.7578125</v>
      </c>
      <c r="BG341" s="4">
        <f t="shared" si="287"/>
        <v>361.7578125</v>
      </c>
      <c r="BH341" s="4">
        <f t="shared" si="287"/>
        <v>361.7578125</v>
      </c>
      <c r="BI341" s="4">
        <f t="shared" si="287"/>
        <v>361.7578125</v>
      </c>
    </row>
    <row r="342" spans="1:61" ht="15.75" customHeight="1" x14ac:dyDescent="0.2">
      <c r="A342" s="3" t="s">
        <v>166</v>
      </c>
      <c r="B342" s="4">
        <f t="shared" ref="B342:BI342" si="288">B41*5%</f>
        <v>0</v>
      </c>
      <c r="C342" s="4">
        <f t="shared" si="288"/>
        <v>0</v>
      </c>
      <c r="D342" s="4">
        <f t="shared" si="288"/>
        <v>0</v>
      </c>
      <c r="E342" s="4">
        <f t="shared" si="288"/>
        <v>0</v>
      </c>
      <c r="F342" s="4">
        <f t="shared" si="288"/>
        <v>0</v>
      </c>
      <c r="G342" s="4">
        <f t="shared" si="288"/>
        <v>0</v>
      </c>
      <c r="H342" s="4">
        <f t="shared" si="288"/>
        <v>0</v>
      </c>
      <c r="I342" s="4">
        <f t="shared" si="288"/>
        <v>0</v>
      </c>
      <c r="J342" s="4">
        <f t="shared" si="288"/>
        <v>0</v>
      </c>
      <c r="K342" s="4">
        <f t="shared" si="288"/>
        <v>0</v>
      </c>
      <c r="L342" s="4">
        <f t="shared" si="288"/>
        <v>0</v>
      </c>
      <c r="M342" s="4">
        <f t="shared" si="288"/>
        <v>0</v>
      </c>
      <c r="N342" s="4">
        <f t="shared" si="288"/>
        <v>0</v>
      </c>
      <c r="O342" s="4">
        <f t="shared" si="288"/>
        <v>0</v>
      </c>
      <c r="P342" s="4">
        <f t="shared" si="288"/>
        <v>0</v>
      </c>
      <c r="Q342" s="4">
        <f t="shared" si="288"/>
        <v>0</v>
      </c>
      <c r="R342" s="4">
        <f t="shared" si="288"/>
        <v>0</v>
      </c>
      <c r="S342" s="4">
        <f t="shared" si="288"/>
        <v>0</v>
      </c>
      <c r="T342" s="4">
        <f t="shared" si="288"/>
        <v>0</v>
      </c>
      <c r="U342" s="4">
        <f t="shared" si="288"/>
        <v>0</v>
      </c>
      <c r="V342" s="4">
        <f t="shared" si="288"/>
        <v>0</v>
      </c>
      <c r="W342" s="4">
        <f t="shared" si="288"/>
        <v>0</v>
      </c>
      <c r="X342" s="4">
        <f t="shared" si="288"/>
        <v>0</v>
      </c>
      <c r="Y342" s="4">
        <f t="shared" si="288"/>
        <v>0</v>
      </c>
      <c r="Z342" s="4">
        <f t="shared" si="288"/>
        <v>0</v>
      </c>
      <c r="AA342" s="4">
        <f t="shared" si="288"/>
        <v>0</v>
      </c>
      <c r="AB342" s="4">
        <f t="shared" si="288"/>
        <v>0</v>
      </c>
      <c r="AC342" s="4">
        <f t="shared" si="288"/>
        <v>0</v>
      </c>
      <c r="AD342" s="4">
        <f t="shared" si="288"/>
        <v>0</v>
      </c>
      <c r="AE342" s="4">
        <f t="shared" si="288"/>
        <v>0</v>
      </c>
      <c r="AF342" s="4">
        <f t="shared" si="288"/>
        <v>328.125</v>
      </c>
      <c r="AG342" s="4">
        <f t="shared" si="288"/>
        <v>328.125</v>
      </c>
      <c r="AH342" s="4">
        <f t="shared" si="288"/>
        <v>328.125</v>
      </c>
      <c r="AI342" s="4">
        <f t="shared" si="288"/>
        <v>328.125</v>
      </c>
      <c r="AJ342" s="4">
        <f t="shared" si="288"/>
        <v>328.125</v>
      </c>
      <c r="AK342" s="4">
        <f t="shared" si="288"/>
        <v>328.125</v>
      </c>
      <c r="AL342" s="4">
        <f t="shared" si="288"/>
        <v>344.53125</v>
      </c>
      <c r="AM342" s="4">
        <f t="shared" si="288"/>
        <v>344.53125</v>
      </c>
      <c r="AN342" s="4">
        <f t="shared" si="288"/>
        <v>344.53125</v>
      </c>
      <c r="AO342" s="4">
        <f t="shared" si="288"/>
        <v>344.53125</v>
      </c>
      <c r="AP342" s="4">
        <f t="shared" si="288"/>
        <v>344.53125</v>
      </c>
      <c r="AQ342" s="4">
        <f t="shared" si="288"/>
        <v>344.53125</v>
      </c>
      <c r="AR342" s="4">
        <f t="shared" si="288"/>
        <v>344.53125</v>
      </c>
      <c r="AS342" s="4">
        <f t="shared" si="288"/>
        <v>344.53125</v>
      </c>
      <c r="AT342" s="4">
        <f t="shared" si="288"/>
        <v>344.53125</v>
      </c>
      <c r="AU342" s="4">
        <f t="shared" si="288"/>
        <v>344.53125</v>
      </c>
      <c r="AV342" s="4">
        <f t="shared" si="288"/>
        <v>344.53125</v>
      </c>
      <c r="AW342" s="4">
        <f t="shared" si="288"/>
        <v>344.53125</v>
      </c>
      <c r="AX342" s="4">
        <f t="shared" si="288"/>
        <v>361.7578125</v>
      </c>
      <c r="AY342" s="4">
        <f t="shared" si="288"/>
        <v>361.7578125</v>
      </c>
      <c r="AZ342" s="4">
        <f t="shared" si="288"/>
        <v>361.7578125</v>
      </c>
      <c r="BA342" s="4">
        <f t="shared" si="288"/>
        <v>361.7578125</v>
      </c>
      <c r="BB342" s="4">
        <f t="shared" si="288"/>
        <v>361.7578125</v>
      </c>
      <c r="BC342" s="4">
        <f t="shared" si="288"/>
        <v>361.7578125</v>
      </c>
      <c r="BD342" s="4">
        <f t="shared" si="288"/>
        <v>361.7578125</v>
      </c>
      <c r="BE342" s="4">
        <f t="shared" si="288"/>
        <v>361.7578125</v>
      </c>
      <c r="BF342" s="4">
        <f t="shared" si="288"/>
        <v>361.7578125</v>
      </c>
      <c r="BG342" s="4">
        <f t="shared" si="288"/>
        <v>361.7578125</v>
      </c>
      <c r="BH342" s="4">
        <f t="shared" si="288"/>
        <v>361.7578125</v>
      </c>
      <c r="BI342" s="4">
        <f t="shared" si="288"/>
        <v>361.7578125</v>
      </c>
    </row>
    <row r="343" spans="1:61" ht="15.75" customHeight="1" x14ac:dyDescent="0.2">
      <c r="A343" s="49" t="s">
        <v>167</v>
      </c>
      <c r="B343" s="4">
        <f t="shared" ref="B343:BI343" si="289">B42*5%</f>
        <v>208.33333333333337</v>
      </c>
      <c r="C343" s="4">
        <f t="shared" si="289"/>
        <v>208.33333333333337</v>
      </c>
      <c r="D343" s="4">
        <f t="shared" si="289"/>
        <v>208.33333333333337</v>
      </c>
      <c r="E343" s="4">
        <f t="shared" si="289"/>
        <v>208.33333333333337</v>
      </c>
      <c r="F343" s="4">
        <f t="shared" si="289"/>
        <v>208.33333333333337</v>
      </c>
      <c r="G343" s="4">
        <f t="shared" si="289"/>
        <v>208.33333333333337</v>
      </c>
      <c r="H343" s="4">
        <f t="shared" si="289"/>
        <v>208.33333333333337</v>
      </c>
      <c r="I343" s="4">
        <f t="shared" si="289"/>
        <v>208.33333333333337</v>
      </c>
      <c r="J343" s="4">
        <f t="shared" si="289"/>
        <v>208.33333333333337</v>
      </c>
      <c r="K343" s="4">
        <f t="shared" si="289"/>
        <v>208.33333333333337</v>
      </c>
      <c r="L343" s="4">
        <f t="shared" si="289"/>
        <v>208.33333333333337</v>
      </c>
      <c r="M343" s="4">
        <f t="shared" si="289"/>
        <v>208.33333333333337</v>
      </c>
      <c r="N343" s="4">
        <f t="shared" si="289"/>
        <v>218.75000000000006</v>
      </c>
      <c r="O343" s="4">
        <f t="shared" si="289"/>
        <v>218.75000000000006</v>
      </c>
      <c r="P343" s="4">
        <f t="shared" si="289"/>
        <v>218.75000000000006</v>
      </c>
      <c r="Q343" s="4">
        <f t="shared" si="289"/>
        <v>218.75000000000006</v>
      </c>
      <c r="R343" s="4">
        <f t="shared" si="289"/>
        <v>218.75000000000006</v>
      </c>
      <c r="S343" s="4">
        <f t="shared" si="289"/>
        <v>218.75000000000006</v>
      </c>
      <c r="T343" s="4">
        <f t="shared" si="289"/>
        <v>218.75000000000006</v>
      </c>
      <c r="U343" s="4">
        <f t="shared" si="289"/>
        <v>218.75000000000006</v>
      </c>
      <c r="V343" s="4">
        <f t="shared" si="289"/>
        <v>218.75000000000006</v>
      </c>
      <c r="W343" s="4">
        <f t="shared" si="289"/>
        <v>218.75000000000006</v>
      </c>
      <c r="X343" s="4">
        <f t="shared" si="289"/>
        <v>218.75000000000006</v>
      </c>
      <c r="Y343" s="4">
        <f t="shared" si="289"/>
        <v>218.75000000000006</v>
      </c>
      <c r="Z343" s="4">
        <f t="shared" si="289"/>
        <v>229.68750000000006</v>
      </c>
      <c r="AA343" s="4">
        <f t="shared" si="289"/>
        <v>229.68750000000006</v>
      </c>
      <c r="AB343" s="4">
        <f t="shared" si="289"/>
        <v>229.68750000000006</v>
      </c>
      <c r="AC343" s="4">
        <f t="shared" si="289"/>
        <v>229.68750000000006</v>
      </c>
      <c r="AD343" s="4">
        <f t="shared" si="289"/>
        <v>229.68750000000006</v>
      </c>
      <c r="AE343" s="4">
        <f t="shared" si="289"/>
        <v>229.68750000000006</v>
      </c>
      <c r="AF343" s="4">
        <f t="shared" si="289"/>
        <v>229.68750000000006</v>
      </c>
      <c r="AG343" s="4">
        <f t="shared" si="289"/>
        <v>229.68750000000006</v>
      </c>
      <c r="AH343" s="4">
        <f t="shared" si="289"/>
        <v>229.68750000000006</v>
      </c>
      <c r="AI343" s="4">
        <f t="shared" si="289"/>
        <v>229.68750000000006</v>
      </c>
      <c r="AJ343" s="4">
        <f t="shared" si="289"/>
        <v>229.68750000000006</v>
      </c>
      <c r="AK343" s="4">
        <f t="shared" si="289"/>
        <v>229.68750000000006</v>
      </c>
      <c r="AL343" s="4">
        <f t="shared" si="289"/>
        <v>241.17187500000006</v>
      </c>
      <c r="AM343" s="4">
        <f t="shared" si="289"/>
        <v>241.17187500000006</v>
      </c>
      <c r="AN343" s="4">
        <f t="shared" si="289"/>
        <v>241.17187500000006</v>
      </c>
      <c r="AO343" s="4">
        <f t="shared" si="289"/>
        <v>241.17187500000006</v>
      </c>
      <c r="AP343" s="4">
        <f t="shared" si="289"/>
        <v>241.17187500000006</v>
      </c>
      <c r="AQ343" s="4">
        <f t="shared" si="289"/>
        <v>241.17187500000006</v>
      </c>
      <c r="AR343" s="4">
        <f t="shared" si="289"/>
        <v>241.17187500000006</v>
      </c>
      <c r="AS343" s="4">
        <f t="shared" si="289"/>
        <v>241.17187500000006</v>
      </c>
      <c r="AT343" s="4">
        <f t="shared" si="289"/>
        <v>241.17187500000006</v>
      </c>
      <c r="AU343" s="4">
        <f t="shared" si="289"/>
        <v>241.17187500000006</v>
      </c>
      <c r="AV343" s="4">
        <f t="shared" si="289"/>
        <v>241.17187500000006</v>
      </c>
      <c r="AW343" s="4">
        <f t="shared" si="289"/>
        <v>241.17187500000006</v>
      </c>
      <c r="AX343" s="4">
        <f t="shared" si="289"/>
        <v>253.23046875000006</v>
      </c>
      <c r="AY343" s="4">
        <f t="shared" si="289"/>
        <v>253.23046875000006</v>
      </c>
      <c r="AZ343" s="4">
        <f t="shared" si="289"/>
        <v>253.23046875000006</v>
      </c>
      <c r="BA343" s="4">
        <f t="shared" si="289"/>
        <v>253.23046875000006</v>
      </c>
      <c r="BB343" s="4">
        <f t="shared" si="289"/>
        <v>253.23046875000006</v>
      </c>
      <c r="BC343" s="4">
        <f t="shared" si="289"/>
        <v>253.23046875000006</v>
      </c>
      <c r="BD343" s="4">
        <f t="shared" si="289"/>
        <v>253.23046875000006</v>
      </c>
      <c r="BE343" s="4">
        <f t="shared" si="289"/>
        <v>253.23046875000006</v>
      </c>
      <c r="BF343" s="4">
        <f t="shared" si="289"/>
        <v>253.23046875000006</v>
      </c>
      <c r="BG343" s="4">
        <f t="shared" si="289"/>
        <v>253.23046875000006</v>
      </c>
      <c r="BH343" s="4">
        <f t="shared" si="289"/>
        <v>253.23046875000006</v>
      </c>
      <c r="BI343" s="4">
        <f t="shared" si="289"/>
        <v>253.23046875000006</v>
      </c>
    </row>
    <row r="344" spans="1:61" ht="15.75" customHeight="1" x14ac:dyDescent="0.2">
      <c r="A344" s="3" t="s">
        <v>168</v>
      </c>
      <c r="B344" s="4">
        <f t="shared" ref="B344:BI344" si="290">B43*5%</f>
        <v>208.33333333333337</v>
      </c>
      <c r="C344" s="4">
        <f t="shared" si="290"/>
        <v>208.33333333333337</v>
      </c>
      <c r="D344" s="4">
        <f t="shared" si="290"/>
        <v>208.33333333333337</v>
      </c>
      <c r="E344" s="4">
        <f t="shared" si="290"/>
        <v>208.33333333333337</v>
      </c>
      <c r="F344" s="4">
        <f t="shared" si="290"/>
        <v>208.33333333333337</v>
      </c>
      <c r="G344" s="4">
        <f t="shared" si="290"/>
        <v>208.33333333333337</v>
      </c>
      <c r="H344" s="4">
        <f t="shared" si="290"/>
        <v>208.33333333333337</v>
      </c>
      <c r="I344" s="4">
        <f t="shared" si="290"/>
        <v>208.33333333333337</v>
      </c>
      <c r="J344" s="4">
        <f t="shared" si="290"/>
        <v>208.33333333333337</v>
      </c>
      <c r="K344" s="4">
        <f t="shared" si="290"/>
        <v>208.33333333333337</v>
      </c>
      <c r="L344" s="4">
        <f t="shared" si="290"/>
        <v>208.33333333333337</v>
      </c>
      <c r="M344" s="4">
        <f t="shared" si="290"/>
        <v>208.33333333333337</v>
      </c>
      <c r="N344" s="4">
        <f t="shared" si="290"/>
        <v>218.75000000000006</v>
      </c>
      <c r="O344" s="4">
        <f t="shared" si="290"/>
        <v>218.75000000000006</v>
      </c>
      <c r="P344" s="4">
        <f t="shared" si="290"/>
        <v>218.75000000000006</v>
      </c>
      <c r="Q344" s="4">
        <f t="shared" si="290"/>
        <v>218.75000000000006</v>
      </c>
      <c r="R344" s="4">
        <f t="shared" si="290"/>
        <v>218.75000000000006</v>
      </c>
      <c r="S344" s="4">
        <f t="shared" si="290"/>
        <v>218.75000000000006</v>
      </c>
      <c r="T344" s="4">
        <f t="shared" si="290"/>
        <v>218.75000000000006</v>
      </c>
      <c r="U344" s="4">
        <f t="shared" si="290"/>
        <v>218.75000000000006</v>
      </c>
      <c r="V344" s="4">
        <f t="shared" si="290"/>
        <v>218.75000000000006</v>
      </c>
      <c r="W344" s="4">
        <f t="shared" si="290"/>
        <v>218.75000000000006</v>
      </c>
      <c r="X344" s="4">
        <f t="shared" si="290"/>
        <v>218.75000000000006</v>
      </c>
      <c r="Y344" s="4">
        <f t="shared" si="290"/>
        <v>218.75000000000006</v>
      </c>
      <c r="Z344" s="4">
        <f t="shared" si="290"/>
        <v>229.68750000000006</v>
      </c>
      <c r="AA344" s="4">
        <f t="shared" si="290"/>
        <v>229.68750000000006</v>
      </c>
      <c r="AB344" s="4">
        <f t="shared" si="290"/>
        <v>229.68750000000006</v>
      </c>
      <c r="AC344" s="4">
        <f t="shared" si="290"/>
        <v>229.68750000000006</v>
      </c>
      <c r="AD344" s="4">
        <f t="shared" si="290"/>
        <v>229.68750000000006</v>
      </c>
      <c r="AE344" s="4">
        <f t="shared" si="290"/>
        <v>229.68750000000006</v>
      </c>
      <c r="AF344" s="4">
        <f t="shared" si="290"/>
        <v>229.68750000000006</v>
      </c>
      <c r="AG344" s="4">
        <f t="shared" si="290"/>
        <v>229.68750000000006</v>
      </c>
      <c r="AH344" s="4">
        <f t="shared" si="290"/>
        <v>229.68750000000006</v>
      </c>
      <c r="AI344" s="4">
        <f t="shared" si="290"/>
        <v>229.68750000000006</v>
      </c>
      <c r="AJ344" s="4">
        <f t="shared" si="290"/>
        <v>229.68750000000006</v>
      </c>
      <c r="AK344" s="4">
        <f t="shared" si="290"/>
        <v>229.68750000000006</v>
      </c>
      <c r="AL344" s="4">
        <f t="shared" si="290"/>
        <v>241.17187500000006</v>
      </c>
      <c r="AM344" s="4">
        <f t="shared" si="290"/>
        <v>241.17187500000006</v>
      </c>
      <c r="AN344" s="4">
        <f t="shared" si="290"/>
        <v>241.17187500000006</v>
      </c>
      <c r="AO344" s="4">
        <f t="shared" si="290"/>
        <v>241.17187500000006</v>
      </c>
      <c r="AP344" s="4">
        <f t="shared" si="290"/>
        <v>241.17187500000006</v>
      </c>
      <c r="AQ344" s="4">
        <f t="shared" si="290"/>
        <v>241.17187500000006</v>
      </c>
      <c r="AR344" s="4">
        <f t="shared" si="290"/>
        <v>241.17187500000006</v>
      </c>
      <c r="AS344" s="4">
        <f t="shared" si="290"/>
        <v>241.17187500000006</v>
      </c>
      <c r="AT344" s="4">
        <f t="shared" si="290"/>
        <v>241.17187500000006</v>
      </c>
      <c r="AU344" s="4">
        <f t="shared" si="290"/>
        <v>241.17187500000006</v>
      </c>
      <c r="AV344" s="4">
        <f t="shared" si="290"/>
        <v>241.17187500000006</v>
      </c>
      <c r="AW344" s="4">
        <f t="shared" si="290"/>
        <v>241.17187500000006</v>
      </c>
      <c r="AX344" s="4">
        <f t="shared" si="290"/>
        <v>253.23046875000006</v>
      </c>
      <c r="AY344" s="4">
        <f t="shared" si="290"/>
        <v>253.23046875000006</v>
      </c>
      <c r="AZ344" s="4">
        <f t="shared" si="290"/>
        <v>253.23046875000006</v>
      </c>
      <c r="BA344" s="4">
        <f t="shared" si="290"/>
        <v>253.23046875000006</v>
      </c>
      <c r="BB344" s="4">
        <f t="shared" si="290"/>
        <v>253.23046875000006</v>
      </c>
      <c r="BC344" s="4">
        <f t="shared" si="290"/>
        <v>253.23046875000006</v>
      </c>
      <c r="BD344" s="4">
        <f t="shared" si="290"/>
        <v>253.23046875000006</v>
      </c>
      <c r="BE344" s="4">
        <f t="shared" si="290"/>
        <v>253.23046875000006</v>
      </c>
      <c r="BF344" s="4">
        <f t="shared" si="290"/>
        <v>253.23046875000006</v>
      </c>
      <c r="BG344" s="4">
        <f t="shared" si="290"/>
        <v>253.23046875000006</v>
      </c>
      <c r="BH344" s="4">
        <f t="shared" si="290"/>
        <v>253.23046875000006</v>
      </c>
      <c r="BI344" s="4">
        <f t="shared" si="290"/>
        <v>253.23046875000006</v>
      </c>
    </row>
    <row r="345" spans="1:61" ht="15.75" customHeight="1" x14ac:dyDescent="0.2">
      <c r="A345" s="3" t="s">
        <v>168</v>
      </c>
      <c r="B345" s="4">
        <f t="shared" ref="B345:BI345" si="291">B44*5%</f>
        <v>0</v>
      </c>
      <c r="C345" s="4">
        <f t="shared" si="291"/>
        <v>0</v>
      </c>
      <c r="D345" s="4">
        <f t="shared" si="291"/>
        <v>0</v>
      </c>
      <c r="E345" s="4">
        <f t="shared" si="291"/>
        <v>0</v>
      </c>
      <c r="F345" s="4">
        <f t="shared" si="291"/>
        <v>0</v>
      </c>
      <c r="G345" s="4">
        <f t="shared" si="291"/>
        <v>0</v>
      </c>
      <c r="H345" s="4">
        <f t="shared" si="291"/>
        <v>208.33333333333337</v>
      </c>
      <c r="I345" s="4">
        <f t="shared" si="291"/>
        <v>208.33333333333337</v>
      </c>
      <c r="J345" s="4">
        <f t="shared" si="291"/>
        <v>208.33333333333337</v>
      </c>
      <c r="K345" s="4">
        <f t="shared" si="291"/>
        <v>208.33333333333337</v>
      </c>
      <c r="L345" s="4">
        <f t="shared" si="291"/>
        <v>208.33333333333337</v>
      </c>
      <c r="M345" s="4">
        <f t="shared" si="291"/>
        <v>208.33333333333337</v>
      </c>
      <c r="N345" s="4">
        <f t="shared" si="291"/>
        <v>218.75000000000006</v>
      </c>
      <c r="O345" s="4">
        <f t="shared" si="291"/>
        <v>218.75000000000006</v>
      </c>
      <c r="P345" s="4">
        <f t="shared" si="291"/>
        <v>218.75000000000006</v>
      </c>
      <c r="Q345" s="4">
        <f t="shared" si="291"/>
        <v>218.75000000000006</v>
      </c>
      <c r="R345" s="4">
        <f t="shared" si="291"/>
        <v>218.75000000000006</v>
      </c>
      <c r="S345" s="4">
        <f t="shared" si="291"/>
        <v>218.75000000000006</v>
      </c>
      <c r="T345" s="4">
        <f t="shared" si="291"/>
        <v>218.75000000000006</v>
      </c>
      <c r="U345" s="4">
        <f t="shared" si="291"/>
        <v>218.75000000000006</v>
      </c>
      <c r="V345" s="4">
        <f t="shared" si="291"/>
        <v>218.75000000000006</v>
      </c>
      <c r="W345" s="4">
        <f t="shared" si="291"/>
        <v>218.75000000000006</v>
      </c>
      <c r="X345" s="4">
        <f t="shared" si="291"/>
        <v>218.75000000000006</v>
      </c>
      <c r="Y345" s="4">
        <f t="shared" si="291"/>
        <v>218.75000000000006</v>
      </c>
      <c r="Z345" s="4">
        <f t="shared" si="291"/>
        <v>229.68750000000006</v>
      </c>
      <c r="AA345" s="4">
        <f t="shared" si="291"/>
        <v>229.68750000000006</v>
      </c>
      <c r="AB345" s="4">
        <f t="shared" si="291"/>
        <v>229.68750000000006</v>
      </c>
      <c r="AC345" s="4">
        <f t="shared" si="291"/>
        <v>229.68750000000006</v>
      </c>
      <c r="AD345" s="4">
        <f t="shared" si="291"/>
        <v>229.68750000000006</v>
      </c>
      <c r="AE345" s="4">
        <f t="shared" si="291"/>
        <v>229.68750000000006</v>
      </c>
      <c r="AF345" s="4">
        <f t="shared" si="291"/>
        <v>229.68750000000006</v>
      </c>
      <c r="AG345" s="4">
        <f t="shared" si="291"/>
        <v>229.68750000000006</v>
      </c>
      <c r="AH345" s="4">
        <f t="shared" si="291"/>
        <v>229.68750000000006</v>
      </c>
      <c r="AI345" s="4">
        <f t="shared" si="291"/>
        <v>229.68750000000006</v>
      </c>
      <c r="AJ345" s="4">
        <f t="shared" si="291"/>
        <v>229.68750000000006</v>
      </c>
      <c r="AK345" s="4">
        <f t="shared" si="291"/>
        <v>229.68750000000006</v>
      </c>
      <c r="AL345" s="4">
        <f t="shared" si="291"/>
        <v>241.17187500000006</v>
      </c>
      <c r="AM345" s="4">
        <f t="shared" si="291"/>
        <v>241.17187500000006</v>
      </c>
      <c r="AN345" s="4">
        <f t="shared" si="291"/>
        <v>241.17187500000006</v>
      </c>
      <c r="AO345" s="4">
        <f t="shared" si="291"/>
        <v>241.17187500000006</v>
      </c>
      <c r="AP345" s="4">
        <f t="shared" si="291"/>
        <v>241.17187500000006</v>
      </c>
      <c r="AQ345" s="4">
        <f t="shared" si="291"/>
        <v>241.17187500000006</v>
      </c>
      <c r="AR345" s="4">
        <f t="shared" si="291"/>
        <v>241.17187500000006</v>
      </c>
      <c r="AS345" s="4">
        <f t="shared" si="291"/>
        <v>241.17187500000006</v>
      </c>
      <c r="AT345" s="4">
        <f t="shared" si="291"/>
        <v>241.17187500000006</v>
      </c>
      <c r="AU345" s="4">
        <f t="shared" si="291"/>
        <v>241.17187500000006</v>
      </c>
      <c r="AV345" s="4">
        <f t="shared" si="291"/>
        <v>241.17187500000006</v>
      </c>
      <c r="AW345" s="4">
        <f t="shared" si="291"/>
        <v>241.17187500000006</v>
      </c>
      <c r="AX345" s="4">
        <f t="shared" si="291"/>
        <v>253.23046875000006</v>
      </c>
      <c r="AY345" s="4">
        <f t="shared" si="291"/>
        <v>253.23046875000006</v>
      </c>
      <c r="AZ345" s="4">
        <f t="shared" si="291"/>
        <v>253.23046875000006</v>
      </c>
      <c r="BA345" s="4">
        <f t="shared" si="291"/>
        <v>253.23046875000006</v>
      </c>
      <c r="BB345" s="4">
        <f t="shared" si="291"/>
        <v>253.23046875000006</v>
      </c>
      <c r="BC345" s="4">
        <f t="shared" si="291"/>
        <v>253.23046875000006</v>
      </c>
      <c r="BD345" s="4">
        <f t="shared" si="291"/>
        <v>253.23046875000006</v>
      </c>
      <c r="BE345" s="4">
        <f t="shared" si="291"/>
        <v>253.23046875000006</v>
      </c>
      <c r="BF345" s="4">
        <f t="shared" si="291"/>
        <v>253.23046875000006</v>
      </c>
      <c r="BG345" s="4">
        <f t="shared" si="291"/>
        <v>253.23046875000006</v>
      </c>
      <c r="BH345" s="4">
        <f t="shared" si="291"/>
        <v>253.23046875000006</v>
      </c>
      <c r="BI345" s="4">
        <f t="shared" si="291"/>
        <v>253.23046875000006</v>
      </c>
    </row>
    <row r="346" spans="1:61" ht="15.75" customHeight="1" x14ac:dyDescent="0.2">
      <c r="A346" s="3" t="s">
        <v>168</v>
      </c>
      <c r="B346" s="4">
        <f t="shared" ref="B346:BI346" si="292">B45*5%</f>
        <v>0</v>
      </c>
      <c r="C346" s="4">
        <f t="shared" si="292"/>
        <v>0</v>
      </c>
      <c r="D346" s="4">
        <f t="shared" si="292"/>
        <v>0</v>
      </c>
      <c r="E346" s="4">
        <f t="shared" si="292"/>
        <v>0</v>
      </c>
      <c r="F346" s="4">
        <f t="shared" si="292"/>
        <v>0</v>
      </c>
      <c r="G346" s="4">
        <f t="shared" si="292"/>
        <v>0</v>
      </c>
      <c r="H346" s="4">
        <f>H45*5%</f>
        <v>0</v>
      </c>
      <c r="I346" s="4">
        <f t="shared" si="292"/>
        <v>0</v>
      </c>
      <c r="J346" s="4">
        <f t="shared" si="292"/>
        <v>0</v>
      </c>
      <c r="K346" s="4">
        <f t="shared" si="292"/>
        <v>0</v>
      </c>
      <c r="L346" s="4">
        <f t="shared" si="292"/>
        <v>0</v>
      </c>
      <c r="M346" s="4">
        <f t="shared" si="292"/>
        <v>0</v>
      </c>
      <c r="N346" s="4">
        <f t="shared" si="292"/>
        <v>0</v>
      </c>
      <c r="O346" s="4">
        <f t="shared" si="292"/>
        <v>0</v>
      </c>
      <c r="P346" s="4">
        <f t="shared" si="292"/>
        <v>0</v>
      </c>
      <c r="Q346" s="4">
        <f t="shared" si="292"/>
        <v>0</v>
      </c>
      <c r="R346" s="4">
        <f t="shared" si="292"/>
        <v>0</v>
      </c>
      <c r="S346" s="4">
        <f t="shared" si="292"/>
        <v>0</v>
      </c>
      <c r="T346" s="4">
        <f t="shared" si="292"/>
        <v>0</v>
      </c>
      <c r="U346" s="4">
        <f t="shared" si="292"/>
        <v>0</v>
      </c>
      <c r="V346" s="4">
        <f t="shared" si="292"/>
        <v>0</v>
      </c>
      <c r="W346" s="4">
        <f t="shared" si="292"/>
        <v>0</v>
      </c>
      <c r="X346" s="4">
        <f t="shared" si="292"/>
        <v>0</v>
      </c>
      <c r="Y346" s="4">
        <f t="shared" si="292"/>
        <v>0</v>
      </c>
      <c r="Z346" s="4">
        <f t="shared" si="292"/>
        <v>250</v>
      </c>
      <c r="AA346" s="4">
        <f t="shared" si="292"/>
        <v>250</v>
      </c>
      <c r="AB346" s="4">
        <f t="shared" si="292"/>
        <v>250</v>
      </c>
      <c r="AC346" s="4">
        <f t="shared" si="292"/>
        <v>250</v>
      </c>
      <c r="AD346" s="4">
        <f t="shared" si="292"/>
        <v>250</v>
      </c>
      <c r="AE346" s="4">
        <f t="shared" si="292"/>
        <v>250</v>
      </c>
      <c r="AF346" s="4">
        <f t="shared" si="292"/>
        <v>250</v>
      </c>
      <c r="AG346" s="4">
        <f t="shared" si="292"/>
        <v>250</v>
      </c>
      <c r="AH346" s="4">
        <f t="shared" si="292"/>
        <v>250</v>
      </c>
      <c r="AI346" s="4">
        <f t="shared" si="292"/>
        <v>250</v>
      </c>
      <c r="AJ346" s="4">
        <f t="shared" si="292"/>
        <v>250</v>
      </c>
      <c r="AK346" s="4">
        <f t="shared" si="292"/>
        <v>250</v>
      </c>
      <c r="AL346" s="4">
        <f t="shared" si="292"/>
        <v>262.5</v>
      </c>
      <c r="AM346" s="4">
        <f t="shared" si="292"/>
        <v>262.5</v>
      </c>
      <c r="AN346" s="4">
        <f t="shared" si="292"/>
        <v>262.5</v>
      </c>
      <c r="AO346" s="4">
        <f t="shared" si="292"/>
        <v>262.5</v>
      </c>
      <c r="AP346" s="4">
        <f t="shared" si="292"/>
        <v>262.5</v>
      </c>
      <c r="AQ346" s="4">
        <f t="shared" si="292"/>
        <v>262.5</v>
      </c>
      <c r="AR346" s="4">
        <f t="shared" si="292"/>
        <v>262.5</v>
      </c>
      <c r="AS346" s="4">
        <f t="shared" si="292"/>
        <v>262.5</v>
      </c>
      <c r="AT346" s="4">
        <f t="shared" si="292"/>
        <v>262.5</v>
      </c>
      <c r="AU346" s="4">
        <f t="shared" si="292"/>
        <v>262.5</v>
      </c>
      <c r="AV346" s="4">
        <f t="shared" si="292"/>
        <v>262.5</v>
      </c>
      <c r="AW346" s="4">
        <f t="shared" si="292"/>
        <v>262.5</v>
      </c>
      <c r="AX346" s="4">
        <f t="shared" si="292"/>
        <v>275.625</v>
      </c>
      <c r="AY346" s="4">
        <f t="shared" si="292"/>
        <v>275.625</v>
      </c>
      <c r="AZ346" s="4">
        <f t="shared" si="292"/>
        <v>275.625</v>
      </c>
      <c r="BA346" s="4">
        <f t="shared" si="292"/>
        <v>275.625</v>
      </c>
      <c r="BB346" s="4">
        <f t="shared" si="292"/>
        <v>275.625</v>
      </c>
      <c r="BC346" s="4">
        <f t="shared" si="292"/>
        <v>275.625</v>
      </c>
      <c r="BD346" s="4">
        <f t="shared" si="292"/>
        <v>275.625</v>
      </c>
      <c r="BE346" s="4">
        <f t="shared" si="292"/>
        <v>275.625</v>
      </c>
      <c r="BF346" s="4">
        <f t="shared" si="292"/>
        <v>275.625</v>
      </c>
      <c r="BG346" s="4">
        <f t="shared" si="292"/>
        <v>275.625</v>
      </c>
      <c r="BH346" s="4">
        <f t="shared" si="292"/>
        <v>275.625</v>
      </c>
      <c r="BI346" s="4">
        <f t="shared" si="292"/>
        <v>275.625</v>
      </c>
    </row>
    <row r="347" spans="1:61" ht="15.75" customHeight="1" x14ac:dyDescent="0.2">
      <c r="A347" s="3" t="s">
        <v>168</v>
      </c>
      <c r="B347" s="4">
        <f t="shared" ref="B347:BI347" si="293">B46*5%</f>
        <v>0</v>
      </c>
      <c r="C347" s="4">
        <f t="shared" si="293"/>
        <v>0</v>
      </c>
      <c r="D347" s="4">
        <f t="shared" si="293"/>
        <v>0</v>
      </c>
      <c r="E347" s="4">
        <f t="shared" si="293"/>
        <v>0</v>
      </c>
      <c r="F347" s="4">
        <f t="shared" si="293"/>
        <v>0</v>
      </c>
      <c r="G347" s="4">
        <f t="shared" si="293"/>
        <v>0</v>
      </c>
      <c r="H347" s="4">
        <f t="shared" si="293"/>
        <v>0</v>
      </c>
      <c r="I347" s="4">
        <f t="shared" si="293"/>
        <v>0</v>
      </c>
      <c r="J347" s="4">
        <f t="shared" si="293"/>
        <v>0</v>
      </c>
      <c r="K347" s="4">
        <f t="shared" si="293"/>
        <v>0</v>
      </c>
      <c r="L347" s="4">
        <f t="shared" si="293"/>
        <v>0</v>
      </c>
      <c r="M347" s="4">
        <f t="shared" si="293"/>
        <v>0</v>
      </c>
      <c r="N347" s="4">
        <f t="shared" si="293"/>
        <v>0</v>
      </c>
      <c r="O347" s="4">
        <f t="shared" si="293"/>
        <v>0</v>
      </c>
      <c r="P347" s="4">
        <f t="shared" si="293"/>
        <v>0</v>
      </c>
      <c r="Q347" s="4">
        <f t="shared" si="293"/>
        <v>0</v>
      </c>
      <c r="R347" s="4">
        <f t="shared" si="293"/>
        <v>0</v>
      </c>
      <c r="S347" s="4">
        <f t="shared" si="293"/>
        <v>0</v>
      </c>
      <c r="T347" s="4">
        <f t="shared" si="293"/>
        <v>0</v>
      </c>
      <c r="U347" s="4">
        <f t="shared" si="293"/>
        <v>0</v>
      </c>
      <c r="V347" s="4">
        <f t="shared" si="293"/>
        <v>0</v>
      </c>
      <c r="W347" s="4">
        <f t="shared" si="293"/>
        <v>0</v>
      </c>
      <c r="X347" s="4">
        <f t="shared" si="293"/>
        <v>0</v>
      </c>
      <c r="Y347" s="4">
        <f t="shared" si="293"/>
        <v>0</v>
      </c>
      <c r="Z347" s="4">
        <f t="shared" si="293"/>
        <v>218.75</v>
      </c>
      <c r="AA347" s="4">
        <f t="shared" si="293"/>
        <v>218.75</v>
      </c>
      <c r="AB347" s="4">
        <f t="shared" si="293"/>
        <v>218.75</v>
      </c>
      <c r="AC347" s="4">
        <f t="shared" si="293"/>
        <v>218.75</v>
      </c>
      <c r="AD347" s="4">
        <f t="shared" si="293"/>
        <v>218.75</v>
      </c>
      <c r="AE347" s="4">
        <f t="shared" si="293"/>
        <v>218.75</v>
      </c>
      <c r="AF347" s="4">
        <f t="shared" si="293"/>
        <v>218.75</v>
      </c>
      <c r="AG347" s="4">
        <f t="shared" si="293"/>
        <v>218.75</v>
      </c>
      <c r="AH347" s="4">
        <f t="shared" si="293"/>
        <v>218.75</v>
      </c>
      <c r="AI347" s="4">
        <f t="shared" si="293"/>
        <v>218.75</v>
      </c>
      <c r="AJ347" s="4">
        <f t="shared" si="293"/>
        <v>218.75</v>
      </c>
      <c r="AK347" s="4">
        <f t="shared" si="293"/>
        <v>218.75</v>
      </c>
      <c r="AL347" s="4">
        <f t="shared" si="293"/>
        <v>229.6875</v>
      </c>
      <c r="AM347" s="4">
        <f t="shared" si="293"/>
        <v>229.6875</v>
      </c>
      <c r="AN347" s="4">
        <f t="shared" si="293"/>
        <v>229.6875</v>
      </c>
      <c r="AO347" s="4">
        <f t="shared" si="293"/>
        <v>229.6875</v>
      </c>
      <c r="AP347" s="4">
        <f t="shared" si="293"/>
        <v>229.6875</v>
      </c>
      <c r="AQ347" s="4">
        <f t="shared" si="293"/>
        <v>229.6875</v>
      </c>
      <c r="AR347" s="4">
        <f t="shared" si="293"/>
        <v>229.6875</v>
      </c>
      <c r="AS347" s="4">
        <f t="shared" si="293"/>
        <v>229.6875</v>
      </c>
      <c r="AT347" s="4">
        <f t="shared" si="293"/>
        <v>229.6875</v>
      </c>
      <c r="AU347" s="4">
        <f t="shared" si="293"/>
        <v>229.6875</v>
      </c>
      <c r="AV347" s="4">
        <f t="shared" si="293"/>
        <v>229.6875</v>
      </c>
      <c r="AW347" s="4">
        <f t="shared" si="293"/>
        <v>229.6875</v>
      </c>
      <c r="AX347" s="4">
        <f t="shared" si="293"/>
        <v>241.171875</v>
      </c>
      <c r="AY347" s="4">
        <f t="shared" si="293"/>
        <v>241.171875</v>
      </c>
      <c r="AZ347" s="4">
        <f t="shared" si="293"/>
        <v>241.171875</v>
      </c>
      <c r="BA347" s="4">
        <f t="shared" si="293"/>
        <v>241.171875</v>
      </c>
      <c r="BB347" s="4">
        <f t="shared" si="293"/>
        <v>241.171875</v>
      </c>
      <c r="BC347" s="4">
        <f t="shared" si="293"/>
        <v>241.171875</v>
      </c>
      <c r="BD347" s="4">
        <f t="shared" si="293"/>
        <v>241.171875</v>
      </c>
      <c r="BE347" s="4">
        <f t="shared" si="293"/>
        <v>241.171875</v>
      </c>
      <c r="BF347" s="4">
        <f t="shared" si="293"/>
        <v>241.171875</v>
      </c>
      <c r="BG347" s="4">
        <f t="shared" si="293"/>
        <v>241.171875</v>
      </c>
      <c r="BH347" s="4">
        <f t="shared" si="293"/>
        <v>241.171875</v>
      </c>
      <c r="BI347" s="4">
        <f t="shared" si="293"/>
        <v>241.171875</v>
      </c>
    </row>
    <row r="348" spans="1:61" ht="15.75" customHeight="1" x14ac:dyDescent="0.2">
      <c r="A348" s="3" t="s">
        <v>169</v>
      </c>
      <c r="B348" s="4">
        <f t="shared" ref="B348:BI348" si="294">B47*5%</f>
        <v>141.66666666666669</v>
      </c>
      <c r="C348" s="4">
        <f t="shared" si="294"/>
        <v>141.66666666666669</v>
      </c>
      <c r="D348" s="4">
        <f t="shared" si="294"/>
        <v>141.66666666666669</v>
      </c>
      <c r="E348" s="4">
        <f t="shared" si="294"/>
        <v>141.66666666666669</v>
      </c>
      <c r="F348" s="4">
        <f t="shared" si="294"/>
        <v>141.66666666666669</v>
      </c>
      <c r="G348" s="4">
        <f t="shared" si="294"/>
        <v>141.66666666666669</v>
      </c>
      <c r="H348" s="4">
        <f t="shared" si="294"/>
        <v>141.66666666666669</v>
      </c>
      <c r="I348" s="4">
        <f t="shared" si="294"/>
        <v>141.66666666666669</v>
      </c>
      <c r="J348" s="4">
        <f t="shared" si="294"/>
        <v>141.66666666666669</v>
      </c>
      <c r="K348" s="4">
        <f t="shared" si="294"/>
        <v>141.66666666666669</v>
      </c>
      <c r="L348" s="4">
        <f t="shared" si="294"/>
        <v>141.66666666666669</v>
      </c>
      <c r="M348" s="4">
        <f t="shared" si="294"/>
        <v>141.66666666666669</v>
      </c>
      <c r="N348" s="4">
        <f t="shared" si="294"/>
        <v>148.75000000000003</v>
      </c>
      <c r="O348" s="4">
        <f t="shared" si="294"/>
        <v>148.75000000000003</v>
      </c>
      <c r="P348" s="4">
        <f t="shared" si="294"/>
        <v>148.75000000000003</v>
      </c>
      <c r="Q348" s="4">
        <f t="shared" si="294"/>
        <v>148.75000000000003</v>
      </c>
      <c r="R348" s="4">
        <f t="shared" si="294"/>
        <v>148.75000000000003</v>
      </c>
      <c r="S348" s="4">
        <f t="shared" si="294"/>
        <v>148.75000000000003</v>
      </c>
      <c r="T348" s="4">
        <f t="shared" si="294"/>
        <v>148.75000000000003</v>
      </c>
      <c r="U348" s="4">
        <f t="shared" si="294"/>
        <v>148.75000000000003</v>
      </c>
      <c r="V348" s="4">
        <f t="shared" si="294"/>
        <v>148.75000000000003</v>
      </c>
      <c r="W348" s="4">
        <f t="shared" si="294"/>
        <v>148.75000000000003</v>
      </c>
      <c r="X348" s="4">
        <f t="shared" si="294"/>
        <v>148.75000000000003</v>
      </c>
      <c r="Y348" s="4">
        <f t="shared" si="294"/>
        <v>148.75000000000003</v>
      </c>
      <c r="Z348" s="4">
        <f t="shared" si="294"/>
        <v>156.18750000000003</v>
      </c>
      <c r="AA348" s="4">
        <f t="shared" si="294"/>
        <v>156.18750000000003</v>
      </c>
      <c r="AB348" s="4">
        <f t="shared" si="294"/>
        <v>156.18750000000003</v>
      </c>
      <c r="AC348" s="4">
        <f t="shared" si="294"/>
        <v>156.18750000000003</v>
      </c>
      <c r="AD348" s="4">
        <f t="shared" si="294"/>
        <v>156.18750000000003</v>
      </c>
      <c r="AE348" s="4">
        <f t="shared" si="294"/>
        <v>156.18750000000003</v>
      </c>
      <c r="AF348" s="4">
        <f t="shared" si="294"/>
        <v>156.18750000000003</v>
      </c>
      <c r="AG348" s="4">
        <f t="shared" si="294"/>
        <v>156.18750000000003</v>
      </c>
      <c r="AH348" s="4">
        <f t="shared" si="294"/>
        <v>156.18750000000003</v>
      </c>
      <c r="AI348" s="4">
        <f t="shared" si="294"/>
        <v>156.18750000000003</v>
      </c>
      <c r="AJ348" s="4">
        <f t="shared" si="294"/>
        <v>156.18750000000003</v>
      </c>
      <c r="AK348" s="4">
        <f t="shared" si="294"/>
        <v>156.18750000000003</v>
      </c>
      <c r="AL348" s="4">
        <f t="shared" si="294"/>
        <v>163.99687500000005</v>
      </c>
      <c r="AM348" s="4">
        <f t="shared" si="294"/>
        <v>163.99687500000005</v>
      </c>
      <c r="AN348" s="4">
        <f t="shared" si="294"/>
        <v>163.99687500000005</v>
      </c>
      <c r="AO348" s="4">
        <f t="shared" si="294"/>
        <v>163.99687500000005</v>
      </c>
      <c r="AP348" s="4">
        <f t="shared" si="294"/>
        <v>163.99687500000005</v>
      </c>
      <c r="AQ348" s="4">
        <f t="shared" si="294"/>
        <v>163.99687500000005</v>
      </c>
      <c r="AR348" s="4">
        <f t="shared" si="294"/>
        <v>163.99687500000005</v>
      </c>
      <c r="AS348" s="4">
        <f t="shared" si="294"/>
        <v>163.99687500000005</v>
      </c>
      <c r="AT348" s="4">
        <f t="shared" si="294"/>
        <v>163.99687500000005</v>
      </c>
      <c r="AU348" s="4">
        <f t="shared" si="294"/>
        <v>163.99687500000005</v>
      </c>
      <c r="AV348" s="4">
        <f t="shared" si="294"/>
        <v>163.99687500000005</v>
      </c>
      <c r="AW348" s="4">
        <f t="shared" si="294"/>
        <v>163.99687500000005</v>
      </c>
      <c r="AX348" s="4">
        <f t="shared" si="294"/>
        <v>172.19671875000006</v>
      </c>
      <c r="AY348" s="4">
        <f t="shared" si="294"/>
        <v>172.19671875000006</v>
      </c>
      <c r="AZ348" s="4">
        <f t="shared" si="294"/>
        <v>172.19671875000006</v>
      </c>
      <c r="BA348" s="4">
        <f t="shared" si="294"/>
        <v>172.19671875000006</v>
      </c>
      <c r="BB348" s="4">
        <f t="shared" si="294"/>
        <v>172.19671875000006</v>
      </c>
      <c r="BC348" s="4">
        <f t="shared" si="294"/>
        <v>172.19671875000006</v>
      </c>
      <c r="BD348" s="4">
        <f t="shared" si="294"/>
        <v>172.19671875000006</v>
      </c>
      <c r="BE348" s="4">
        <f t="shared" si="294"/>
        <v>172.19671875000006</v>
      </c>
      <c r="BF348" s="4">
        <f t="shared" si="294"/>
        <v>172.19671875000006</v>
      </c>
      <c r="BG348" s="4">
        <f t="shared" si="294"/>
        <v>172.19671875000006</v>
      </c>
      <c r="BH348" s="4">
        <f t="shared" si="294"/>
        <v>172.19671875000006</v>
      </c>
      <c r="BI348" s="4">
        <f t="shared" si="294"/>
        <v>172.19671875000006</v>
      </c>
    </row>
    <row r="349" spans="1:61" ht="15.75" customHeight="1" x14ac:dyDescent="0.2">
      <c r="A349" s="3" t="s">
        <v>170</v>
      </c>
      <c r="B349" s="4">
        <f t="shared" ref="B349:BI349" si="295">B48*5%</f>
        <v>145.83333333333334</v>
      </c>
      <c r="C349" s="4">
        <f t="shared" si="295"/>
        <v>145.83333333333334</v>
      </c>
      <c r="D349" s="4">
        <f t="shared" si="295"/>
        <v>145.83333333333334</v>
      </c>
      <c r="E349" s="4">
        <f t="shared" si="295"/>
        <v>145.83333333333334</v>
      </c>
      <c r="F349" s="4">
        <f t="shared" si="295"/>
        <v>145.83333333333334</v>
      </c>
      <c r="G349" s="4">
        <f t="shared" si="295"/>
        <v>145.83333333333334</v>
      </c>
      <c r="H349" s="4">
        <f t="shared" si="295"/>
        <v>145.83333333333334</v>
      </c>
      <c r="I349" s="4">
        <f t="shared" si="295"/>
        <v>145.83333333333334</v>
      </c>
      <c r="J349" s="4">
        <f t="shared" si="295"/>
        <v>145.83333333333334</v>
      </c>
      <c r="K349" s="4">
        <f t="shared" si="295"/>
        <v>145.83333333333334</v>
      </c>
      <c r="L349" s="4">
        <f t="shared" si="295"/>
        <v>145.83333333333334</v>
      </c>
      <c r="M349" s="4">
        <f t="shared" si="295"/>
        <v>145.83333333333334</v>
      </c>
      <c r="N349" s="4">
        <f t="shared" si="295"/>
        <v>153.125</v>
      </c>
      <c r="O349" s="4">
        <f t="shared" si="295"/>
        <v>153.125</v>
      </c>
      <c r="P349" s="4">
        <f t="shared" si="295"/>
        <v>153.125</v>
      </c>
      <c r="Q349" s="4">
        <f t="shared" si="295"/>
        <v>153.125</v>
      </c>
      <c r="R349" s="4">
        <f t="shared" si="295"/>
        <v>153.125</v>
      </c>
      <c r="S349" s="4">
        <f t="shared" si="295"/>
        <v>153.125</v>
      </c>
      <c r="T349" s="4">
        <f t="shared" si="295"/>
        <v>153.125</v>
      </c>
      <c r="U349" s="4">
        <f t="shared" si="295"/>
        <v>153.125</v>
      </c>
      <c r="V349" s="4">
        <f t="shared" si="295"/>
        <v>153.125</v>
      </c>
      <c r="W349" s="4">
        <f t="shared" si="295"/>
        <v>153.125</v>
      </c>
      <c r="X349" s="4">
        <f t="shared" si="295"/>
        <v>153.125</v>
      </c>
      <c r="Y349" s="4">
        <f t="shared" si="295"/>
        <v>153.125</v>
      </c>
      <c r="Z349" s="4">
        <f t="shared" si="295"/>
        <v>160.78125</v>
      </c>
      <c r="AA349" s="4">
        <f t="shared" si="295"/>
        <v>160.78125</v>
      </c>
      <c r="AB349" s="4">
        <f t="shared" si="295"/>
        <v>160.78125</v>
      </c>
      <c r="AC349" s="4">
        <f t="shared" si="295"/>
        <v>160.78125</v>
      </c>
      <c r="AD349" s="4">
        <f t="shared" si="295"/>
        <v>160.78125</v>
      </c>
      <c r="AE349" s="4">
        <f t="shared" si="295"/>
        <v>160.78125</v>
      </c>
      <c r="AF349" s="4">
        <f t="shared" si="295"/>
        <v>160.78125</v>
      </c>
      <c r="AG349" s="4">
        <f t="shared" si="295"/>
        <v>160.78125</v>
      </c>
      <c r="AH349" s="4">
        <f t="shared" si="295"/>
        <v>160.78125</v>
      </c>
      <c r="AI349" s="4">
        <f t="shared" si="295"/>
        <v>160.78125</v>
      </c>
      <c r="AJ349" s="4">
        <f t="shared" si="295"/>
        <v>160.78125</v>
      </c>
      <c r="AK349" s="4">
        <f t="shared" si="295"/>
        <v>160.78125</v>
      </c>
      <c r="AL349" s="4">
        <f t="shared" si="295"/>
        <v>168.8203125</v>
      </c>
      <c r="AM349" s="4">
        <f t="shared" si="295"/>
        <v>168.8203125</v>
      </c>
      <c r="AN349" s="4">
        <f t="shared" si="295"/>
        <v>168.8203125</v>
      </c>
      <c r="AO349" s="4">
        <f t="shared" si="295"/>
        <v>168.8203125</v>
      </c>
      <c r="AP349" s="4">
        <f t="shared" si="295"/>
        <v>168.8203125</v>
      </c>
      <c r="AQ349" s="4">
        <f t="shared" si="295"/>
        <v>168.8203125</v>
      </c>
      <c r="AR349" s="4">
        <f t="shared" si="295"/>
        <v>168.8203125</v>
      </c>
      <c r="AS349" s="4">
        <f t="shared" si="295"/>
        <v>168.8203125</v>
      </c>
      <c r="AT349" s="4">
        <f t="shared" si="295"/>
        <v>168.8203125</v>
      </c>
      <c r="AU349" s="4">
        <f t="shared" si="295"/>
        <v>168.8203125</v>
      </c>
      <c r="AV349" s="4">
        <f t="shared" si="295"/>
        <v>168.8203125</v>
      </c>
      <c r="AW349" s="4">
        <f t="shared" si="295"/>
        <v>168.8203125</v>
      </c>
      <c r="AX349" s="4">
        <f t="shared" si="295"/>
        <v>177.26132812500001</v>
      </c>
      <c r="AY349" s="4">
        <f t="shared" si="295"/>
        <v>177.26132812500001</v>
      </c>
      <c r="AZ349" s="4">
        <f t="shared" si="295"/>
        <v>177.26132812500001</v>
      </c>
      <c r="BA349" s="4">
        <f t="shared" si="295"/>
        <v>177.26132812500001</v>
      </c>
      <c r="BB349" s="4">
        <f t="shared" si="295"/>
        <v>177.26132812500001</v>
      </c>
      <c r="BC349" s="4">
        <f t="shared" si="295"/>
        <v>177.26132812500001</v>
      </c>
      <c r="BD349" s="4">
        <f t="shared" si="295"/>
        <v>177.26132812500001</v>
      </c>
      <c r="BE349" s="4">
        <f t="shared" si="295"/>
        <v>177.26132812500001</v>
      </c>
      <c r="BF349" s="4">
        <f t="shared" si="295"/>
        <v>177.26132812500001</v>
      </c>
      <c r="BG349" s="4">
        <f t="shared" si="295"/>
        <v>177.26132812500001</v>
      </c>
      <c r="BH349" s="4">
        <f t="shared" si="295"/>
        <v>177.26132812500001</v>
      </c>
      <c r="BI349" s="4">
        <f t="shared" si="295"/>
        <v>177.26132812500001</v>
      </c>
    </row>
    <row r="350" spans="1:61" ht="15.75" customHeight="1" x14ac:dyDescent="0.2">
      <c r="A350" s="3" t="s">
        <v>171</v>
      </c>
      <c r="B350" s="4">
        <f t="shared" ref="B350:BI350" si="296">B49*5%</f>
        <v>0</v>
      </c>
      <c r="C350" s="4">
        <f t="shared" si="296"/>
        <v>0</v>
      </c>
      <c r="D350" s="4">
        <f t="shared" si="296"/>
        <v>0</v>
      </c>
      <c r="E350" s="4">
        <f t="shared" si="296"/>
        <v>0</v>
      </c>
      <c r="F350" s="4">
        <f t="shared" si="296"/>
        <v>0</v>
      </c>
      <c r="G350" s="4">
        <f t="shared" si="296"/>
        <v>0</v>
      </c>
      <c r="H350" s="4">
        <f t="shared" si="296"/>
        <v>0</v>
      </c>
      <c r="I350" s="4">
        <f t="shared" si="296"/>
        <v>0</v>
      </c>
      <c r="J350" s="4">
        <f t="shared" si="296"/>
        <v>0</v>
      </c>
      <c r="K350" s="4">
        <f t="shared" si="296"/>
        <v>0</v>
      </c>
      <c r="L350" s="4">
        <f t="shared" si="296"/>
        <v>0</v>
      </c>
      <c r="M350" s="4">
        <f t="shared" si="296"/>
        <v>0</v>
      </c>
      <c r="N350" s="4">
        <f t="shared" si="296"/>
        <v>125</v>
      </c>
      <c r="O350" s="4">
        <f t="shared" si="296"/>
        <v>125</v>
      </c>
      <c r="P350" s="4">
        <f t="shared" si="296"/>
        <v>125</v>
      </c>
      <c r="Q350" s="4">
        <f t="shared" si="296"/>
        <v>125</v>
      </c>
      <c r="R350" s="4">
        <f t="shared" si="296"/>
        <v>125</v>
      </c>
      <c r="S350" s="4">
        <f t="shared" si="296"/>
        <v>125</v>
      </c>
      <c r="T350" s="4">
        <f t="shared" si="296"/>
        <v>125</v>
      </c>
      <c r="U350" s="4">
        <f t="shared" si="296"/>
        <v>125</v>
      </c>
      <c r="V350" s="4">
        <f t="shared" si="296"/>
        <v>125</v>
      </c>
      <c r="W350" s="4">
        <f t="shared" si="296"/>
        <v>125</v>
      </c>
      <c r="X350" s="4">
        <f t="shared" si="296"/>
        <v>125</v>
      </c>
      <c r="Y350" s="4">
        <f t="shared" si="296"/>
        <v>125</v>
      </c>
      <c r="Z350" s="4">
        <f t="shared" si="296"/>
        <v>131.25</v>
      </c>
      <c r="AA350" s="4">
        <f t="shared" si="296"/>
        <v>131.25</v>
      </c>
      <c r="AB350" s="4">
        <f t="shared" si="296"/>
        <v>131.25</v>
      </c>
      <c r="AC350" s="4">
        <f t="shared" si="296"/>
        <v>131.25</v>
      </c>
      <c r="AD350" s="4">
        <f t="shared" si="296"/>
        <v>131.25</v>
      </c>
      <c r="AE350" s="4">
        <f t="shared" si="296"/>
        <v>131.25</v>
      </c>
      <c r="AF350" s="4">
        <f t="shared" si="296"/>
        <v>131.25</v>
      </c>
      <c r="AG350" s="4">
        <f t="shared" si="296"/>
        <v>131.25</v>
      </c>
      <c r="AH350" s="4">
        <f t="shared" si="296"/>
        <v>131.25</v>
      </c>
      <c r="AI350" s="4">
        <f t="shared" si="296"/>
        <v>131.25</v>
      </c>
      <c r="AJ350" s="4">
        <f t="shared" si="296"/>
        <v>131.25</v>
      </c>
      <c r="AK350" s="4">
        <f t="shared" si="296"/>
        <v>131.25</v>
      </c>
      <c r="AL350" s="4">
        <f t="shared" si="296"/>
        <v>137.8125</v>
      </c>
      <c r="AM350" s="4">
        <f t="shared" si="296"/>
        <v>137.8125</v>
      </c>
      <c r="AN350" s="4">
        <f t="shared" si="296"/>
        <v>137.8125</v>
      </c>
      <c r="AO350" s="4">
        <f t="shared" si="296"/>
        <v>137.8125</v>
      </c>
      <c r="AP350" s="4">
        <f t="shared" si="296"/>
        <v>137.8125</v>
      </c>
      <c r="AQ350" s="4">
        <f t="shared" si="296"/>
        <v>137.8125</v>
      </c>
      <c r="AR350" s="4">
        <f t="shared" si="296"/>
        <v>137.8125</v>
      </c>
      <c r="AS350" s="4">
        <f t="shared" si="296"/>
        <v>137.8125</v>
      </c>
      <c r="AT350" s="4">
        <f t="shared" si="296"/>
        <v>137.8125</v>
      </c>
      <c r="AU350" s="4">
        <f t="shared" si="296"/>
        <v>137.8125</v>
      </c>
      <c r="AV350" s="4">
        <f t="shared" si="296"/>
        <v>137.8125</v>
      </c>
      <c r="AW350" s="4">
        <f t="shared" si="296"/>
        <v>137.8125</v>
      </c>
      <c r="AX350" s="4">
        <f t="shared" si="296"/>
        <v>144.703125</v>
      </c>
      <c r="AY350" s="4">
        <f t="shared" si="296"/>
        <v>144.703125</v>
      </c>
      <c r="AZ350" s="4">
        <f t="shared" si="296"/>
        <v>144.703125</v>
      </c>
      <c r="BA350" s="4">
        <f t="shared" si="296"/>
        <v>144.703125</v>
      </c>
      <c r="BB350" s="4">
        <f t="shared" si="296"/>
        <v>144.703125</v>
      </c>
      <c r="BC350" s="4">
        <f t="shared" si="296"/>
        <v>144.703125</v>
      </c>
      <c r="BD350" s="4">
        <f t="shared" si="296"/>
        <v>144.703125</v>
      </c>
      <c r="BE350" s="4">
        <f t="shared" si="296"/>
        <v>144.703125</v>
      </c>
      <c r="BF350" s="4">
        <f t="shared" si="296"/>
        <v>144.703125</v>
      </c>
      <c r="BG350" s="4">
        <f t="shared" si="296"/>
        <v>144.703125</v>
      </c>
      <c r="BH350" s="4">
        <f t="shared" si="296"/>
        <v>144.703125</v>
      </c>
      <c r="BI350" s="4">
        <f t="shared" si="296"/>
        <v>144.703125</v>
      </c>
    </row>
    <row r="351" spans="1:61" ht="15.75" customHeight="1" x14ac:dyDescent="0.2">
      <c r="A351" s="3" t="s">
        <v>173</v>
      </c>
      <c r="B351" s="4">
        <f t="shared" ref="B351:BI351" si="297">B50*5%</f>
        <v>0</v>
      </c>
      <c r="C351" s="4">
        <f t="shared" si="297"/>
        <v>0</v>
      </c>
      <c r="D351" s="4">
        <f t="shared" si="297"/>
        <v>0</v>
      </c>
      <c r="E351" s="4">
        <f t="shared" si="297"/>
        <v>0</v>
      </c>
      <c r="F351" s="4">
        <f t="shared" si="297"/>
        <v>0</v>
      </c>
      <c r="G351" s="4">
        <f t="shared" si="297"/>
        <v>0</v>
      </c>
      <c r="H351" s="4">
        <f t="shared" si="297"/>
        <v>333.33333333333337</v>
      </c>
      <c r="I351" s="4">
        <f t="shared" si="297"/>
        <v>333.33333333333337</v>
      </c>
      <c r="J351" s="4">
        <f t="shared" si="297"/>
        <v>333.33333333333337</v>
      </c>
      <c r="K351" s="4">
        <f t="shared" si="297"/>
        <v>333.33333333333337</v>
      </c>
      <c r="L351" s="4">
        <f t="shared" si="297"/>
        <v>333.33333333333337</v>
      </c>
      <c r="M351" s="4">
        <f t="shared" si="297"/>
        <v>333.33333333333337</v>
      </c>
      <c r="N351" s="4">
        <f t="shared" si="297"/>
        <v>350.00000000000006</v>
      </c>
      <c r="O351" s="4">
        <f t="shared" si="297"/>
        <v>350.00000000000006</v>
      </c>
      <c r="P351" s="4">
        <f t="shared" si="297"/>
        <v>350.00000000000006</v>
      </c>
      <c r="Q351" s="4">
        <f t="shared" si="297"/>
        <v>350.00000000000006</v>
      </c>
      <c r="R351" s="4">
        <f t="shared" si="297"/>
        <v>350.00000000000006</v>
      </c>
      <c r="S351" s="4">
        <f t="shared" si="297"/>
        <v>350.00000000000006</v>
      </c>
      <c r="T351" s="4">
        <f t="shared" si="297"/>
        <v>208.33333333333337</v>
      </c>
      <c r="U351" s="4">
        <f t="shared" si="297"/>
        <v>208.33333333333337</v>
      </c>
      <c r="V351" s="4">
        <f t="shared" si="297"/>
        <v>208.33333333333337</v>
      </c>
      <c r="W351" s="4">
        <f t="shared" si="297"/>
        <v>208.33333333333337</v>
      </c>
      <c r="X351" s="4">
        <f t="shared" si="297"/>
        <v>208.33333333333337</v>
      </c>
      <c r="Y351" s="4">
        <f t="shared" si="297"/>
        <v>208.33333333333337</v>
      </c>
      <c r="Z351" s="4">
        <f t="shared" si="297"/>
        <v>218.75000000000006</v>
      </c>
      <c r="AA351" s="4">
        <f t="shared" si="297"/>
        <v>218.75000000000006</v>
      </c>
      <c r="AB351" s="4">
        <f t="shared" si="297"/>
        <v>218.75000000000006</v>
      </c>
      <c r="AC351" s="4">
        <f t="shared" si="297"/>
        <v>218.75000000000006</v>
      </c>
      <c r="AD351" s="4">
        <f t="shared" si="297"/>
        <v>218.75000000000006</v>
      </c>
      <c r="AE351" s="4">
        <f t="shared" si="297"/>
        <v>218.75000000000006</v>
      </c>
      <c r="AF351" s="4">
        <f t="shared" si="297"/>
        <v>218.75000000000006</v>
      </c>
      <c r="AG351" s="4">
        <f t="shared" si="297"/>
        <v>218.75000000000006</v>
      </c>
      <c r="AH351" s="4">
        <f t="shared" si="297"/>
        <v>218.75000000000006</v>
      </c>
      <c r="AI351" s="4">
        <f t="shared" si="297"/>
        <v>218.75000000000006</v>
      </c>
      <c r="AJ351" s="4">
        <f t="shared" si="297"/>
        <v>218.75000000000006</v>
      </c>
      <c r="AK351" s="4">
        <f t="shared" si="297"/>
        <v>218.75000000000006</v>
      </c>
      <c r="AL351" s="4">
        <f t="shared" si="297"/>
        <v>229.68750000000006</v>
      </c>
      <c r="AM351" s="4">
        <f t="shared" si="297"/>
        <v>229.68750000000006</v>
      </c>
      <c r="AN351" s="4">
        <f t="shared" si="297"/>
        <v>229.68750000000006</v>
      </c>
      <c r="AO351" s="4">
        <f t="shared" si="297"/>
        <v>229.68750000000006</v>
      </c>
      <c r="AP351" s="4">
        <f t="shared" si="297"/>
        <v>229.68750000000006</v>
      </c>
      <c r="AQ351" s="4">
        <f t="shared" si="297"/>
        <v>229.68750000000006</v>
      </c>
      <c r="AR351" s="4">
        <f t="shared" si="297"/>
        <v>270.83333333333337</v>
      </c>
      <c r="AS351" s="4">
        <f t="shared" si="297"/>
        <v>270.83333333333337</v>
      </c>
      <c r="AT351" s="4">
        <f t="shared" si="297"/>
        <v>270.83333333333337</v>
      </c>
      <c r="AU351" s="4">
        <f t="shared" si="297"/>
        <v>270.83333333333337</v>
      </c>
      <c r="AV351" s="4">
        <f t="shared" si="297"/>
        <v>270.83333333333337</v>
      </c>
      <c r="AW351" s="4">
        <f t="shared" si="297"/>
        <v>270.83333333333337</v>
      </c>
      <c r="AX351" s="4">
        <f t="shared" si="297"/>
        <v>284.37500000000006</v>
      </c>
      <c r="AY351" s="4">
        <f t="shared" si="297"/>
        <v>284.37500000000006</v>
      </c>
      <c r="AZ351" s="4">
        <f t="shared" si="297"/>
        <v>284.37500000000006</v>
      </c>
      <c r="BA351" s="4">
        <f t="shared" si="297"/>
        <v>284.37500000000006</v>
      </c>
      <c r="BB351" s="4">
        <f t="shared" si="297"/>
        <v>284.37500000000006</v>
      </c>
      <c r="BC351" s="4">
        <f t="shared" si="297"/>
        <v>284.37500000000006</v>
      </c>
      <c r="BD351" s="4">
        <f t="shared" si="297"/>
        <v>284.37500000000006</v>
      </c>
      <c r="BE351" s="4">
        <f t="shared" si="297"/>
        <v>284.37500000000006</v>
      </c>
      <c r="BF351" s="4">
        <f t="shared" si="297"/>
        <v>284.37500000000006</v>
      </c>
      <c r="BG351" s="4">
        <f t="shared" si="297"/>
        <v>284.37500000000006</v>
      </c>
      <c r="BH351" s="4">
        <f t="shared" si="297"/>
        <v>284.37500000000006</v>
      </c>
      <c r="BI351" s="4">
        <f t="shared" si="297"/>
        <v>284.37500000000006</v>
      </c>
    </row>
    <row r="352" spans="1:61" ht="15.75" customHeight="1" x14ac:dyDescent="0.2">
      <c r="A352" s="3" t="s">
        <v>173</v>
      </c>
      <c r="B352" s="4">
        <f t="shared" ref="B352:BI352" si="298">B51*5%</f>
        <v>0</v>
      </c>
      <c r="C352" s="4">
        <f t="shared" si="298"/>
        <v>0</v>
      </c>
      <c r="D352" s="4">
        <f t="shared" si="298"/>
        <v>0</v>
      </c>
      <c r="E352" s="4">
        <f t="shared" si="298"/>
        <v>0</v>
      </c>
      <c r="F352" s="4">
        <f t="shared" si="298"/>
        <v>0</v>
      </c>
      <c r="G352" s="4">
        <f t="shared" si="298"/>
        <v>0</v>
      </c>
      <c r="H352" s="4">
        <f t="shared" si="298"/>
        <v>0</v>
      </c>
      <c r="I352" s="4">
        <f t="shared" si="298"/>
        <v>0</v>
      </c>
      <c r="J352" s="4">
        <f t="shared" si="298"/>
        <v>0</v>
      </c>
      <c r="K352" s="4">
        <f t="shared" si="298"/>
        <v>208.33333333333337</v>
      </c>
      <c r="L352" s="4">
        <f t="shared" si="298"/>
        <v>208.33333333333337</v>
      </c>
      <c r="M352" s="4">
        <f t="shared" si="298"/>
        <v>208.33333333333337</v>
      </c>
      <c r="N352" s="4">
        <f t="shared" si="298"/>
        <v>218.75000000000006</v>
      </c>
      <c r="O352" s="4">
        <f t="shared" si="298"/>
        <v>218.75000000000006</v>
      </c>
      <c r="P352" s="4">
        <f t="shared" si="298"/>
        <v>218.75000000000006</v>
      </c>
      <c r="Q352" s="4">
        <f t="shared" si="298"/>
        <v>218.75000000000006</v>
      </c>
      <c r="R352" s="4">
        <f t="shared" si="298"/>
        <v>218.75000000000006</v>
      </c>
      <c r="S352" s="4">
        <f t="shared" si="298"/>
        <v>218.75000000000006</v>
      </c>
      <c r="T352" s="4">
        <f t="shared" si="298"/>
        <v>218.75000000000006</v>
      </c>
      <c r="U352" s="4">
        <f t="shared" si="298"/>
        <v>218.75000000000006</v>
      </c>
      <c r="V352" s="4">
        <f t="shared" si="298"/>
        <v>218.75000000000006</v>
      </c>
      <c r="W352" s="4">
        <f t="shared" si="298"/>
        <v>218.75000000000006</v>
      </c>
      <c r="X352" s="4">
        <f t="shared" si="298"/>
        <v>218.75000000000006</v>
      </c>
      <c r="Y352" s="4">
        <f t="shared" si="298"/>
        <v>218.75000000000006</v>
      </c>
      <c r="Z352" s="4">
        <f t="shared" si="298"/>
        <v>229.68750000000006</v>
      </c>
      <c r="AA352" s="4">
        <f t="shared" si="298"/>
        <v>229.68750000000006</v>
      </c>
      <c r="AB352" s="4">
        <f t="shared" si="298"/>
        <v>229.68750000000006</v>
      </c>
      <c r="AC352" s="4">
        <f t="shared" si="298"/>
        <v>229.68750000000006</v>
      </c>
      <c r="AD352" s="4">
        <f t="shared" si="298"/>
        <v>229.68750000000006</v>
      </c>
      <c r="AE352" s="4">
        <f t="shared" si="298"/>
        <v>229.68750000000006</v>
      </c>
      <c r="AF352" s="4">
        <f t="shared" si="298"/>
        <v>229.68750000000006</v>
      </c>
      <c r="AG352" s="4">
        <f t="shared" si="298"/>
        <v>229.68750000000006</v>
      </c>
      <c r="AH352" s="4">
        <f t="shared" si="298"/>
        <v>229.68750000000006</v>
      </c>
      <c r="AI352" s="4">
        <f t="shared" si="298"/>
        <v>229.68750000000006</v>
      </c>
      <c r="AJ352" s="4">
        <f t="shared" si="298"/>
        <v>229.68750000000006</v>
      </c>
      <c r="AK352" s="4">
        <f t="shared" si="298"/>
        <v>229.68750000000006</v>
      </c>
      <c r="AL352" s="4">
        <f t="shared" si="298"/>
        <v>241.17187500000006</v>
      </c>
      <c r="AM352" s="4">
        <f t="shared" si="298"/>
        <v>241.17187500000006</v>
      </c>
      <c r="AN352" s="4">
        <f t="shared" si="298"/>
        <v>241.17187500000006</v>
      </c>
      <c r="AO352" s="4">
        <f t="shared" si="298"/>
        <v>241.17187500000006</v>
      </c>
      <c r="AP352" s="4">
        <f t="shared" si="298"/>
        <v>241.17187500000006</v>
      </c>
      <c r="AQ352" s="4">
        <f t="shared" si="298"/>
        <v>241.17187500000006</v>
      </c>
      <c r="AR352" s="4">
        <f t="shared" si="298"/>
        <v>208.33333333333337</v>
      </c>
      <c r="AS352" s="4">
        <f t="shared" si="298"/>
        <v>208.33333333333337</v>
      </c>
      <c r="AT352" s="4">
        <f t="shared" si="298"/>
        <v>208.33333333333337</v>
      </c>
      <c r="AU352" s="4">
        <f t="shared" si="298"/>
        <v>208.33333333333337</v>
      </c>
      <c r="AV352" s="4">
        <f t="shared" si="298"/>
        <v>208.33333333333337</v>
      </c>
      <c r="AW352" s="4">
        <f t="shared" si="298"/>
        <v>208.33333333333337</v>
      </c>
      <c r="AX352" s="4">
        <f t="shared" si="298"/>
        <v>218.75000000000006</v>
      </c>
      <c r="AY352" s="4">
        <f t="shared" si="298"/>
        <v>218.75000000000006</v>
      </c>
      <c r="AZ352" s="4">
        <f t="shared" si="298"/>
        <v>218.75000000000006</v>
      </c>
      <c r="BA352" s="4">
        <f t="shared" si="298"/>
        <v>218.75000000000006</v>
      </c>
      <c r="BB352" s="4">
        <f t="shared" si="298"/>
        <v>218.75000000000006</v>
      </c>
      <c r="BC352" s="4">
        <f t="shared" si="298"/>
        <v>218.75000000000006</v>
      </c>
      <c r="BD352" s="4">
        <f t="shared" si="298"/>
        <v>218.75000000000006</v>
      </c>
      <c r="BE352" s="4">
        <f t="shared" si="298"/>
        <v>218.75000000000006</v>
      </c>
      <c r="BF352" s="4">
        <f t="shared" si="298"/>
        <v>218.75000000000006</v>
      </c>
      <c r="BG352" s="4">
        <f t="shared" si="298"/>
        <v>218.75000000000006</v>
      </c>
      <c r="BH352" s="4">
        <f t="shared" si="298"/>
        <v>218.75000000000006</v>
      </c>
      <c r="BI352" s="4">
        <f t="shared" si="298"/>
        <v>218.75000000000006</v>
      </c>
    </row>
    <row r="353" spans="1:61" ht="15.75" customHeight="1" x14ac:dyDescent="0.2">
      <c r="A353" s="3" t="s">
        <v>173</v>
      </c>
      <c r="B353" s="4">
        <f t="shared" ref="B353:BI353" si="299">B52*5%</f>
        <v>0</v>
      </c>
      <c r="C353" s="4">
        <f t="shared" si="299"/>
        <v>0</v>
      </c>
      <c r="D353" s="4">
        <f t="shared" si="299"/>
        <v>0</v>
      </c>
      <c r="E353" s="4">
        <f t="shared" si="299"/>
        <v>0</v>
      </c>
      <c r="F353" s="4">
        <f t="shared" si="299"/>
        <v>0</v>
      </c>
      <c r="G353" s="4">
        <f t="shared" si="299"/>
        <v>0</v>
      </c>
      <c r="H353" s="4">
        <f t="shared" si="299"/>
        <v>0</v>
      </c>
      <c r="I353" s="4">
        <f t="shared" si="299"/>
        <v>0</v>
      </c>
      <c r="J353" s="4">
        <f t="shared" si="299"/>
        <v>0</v>
      </c>
      <c r="K353" s="4">
        <f t="shared" si="299"/>
        <v>0</v>
      </c>
      <c r="L353" s="4">
        <f t="shared" si="299"/>
        <v>0</v>
      </c>
      <c r="M353" s="4">
        <f t="shared" si="299"/>
        <v>0</v>
      </c>
      <c r="N353" s="4">
        <f t="shared" si="299"/>
        <v>0</v>
      </c>
      <c r="O353" s="4">
        <f t="shared" si="299"/>
        <v>0</v>
      </c>
      <c r="P353" s="4">
        <f t="shared" si="299"/>
        <v>0</v>
      </c>
      <c r="Q353" s="4">
        <f t="shared" si="299"/>
        <v>166.66666666666669</v>
      </c>
      <c r="R353" s="4">
        <f t="shared" si="299"/>
        <v>166.66666666666669</v>
      </c>
      <c r="S353" s="4">
        <f t="shared" si="299"/>
        <v>166.66666666666669</v>
      </c>
      <c r="T353" s="4">
        <f t="shared" si="299"/>
        <v>166.66666666666669</v>
      </c>
      <c r="U353" s="4">
        <f t="shared" si="299"/>
        <v>166.66666666666669</v>
      </c>
      <c r="V353" s="4">
        <f t="shared" si="299"/>
        <v>166.66666666666669</v>
      </c>
      <c r="W353" s="4">
        <f t="shared" si="299"/>
        <v>166.66666666666669</v>
      </c>
      <c r="X353" s="4">
        <f t="shared" si="299"/>
        <v>166.66666666666669</v>
      </c>
      <c r="Y353" s="4">
        <f t="shared" si="299"/>
        <v>166.66666666666669</v>
      </c>
      <c r="Z353" s="4">
        <f t="shared" si="299"/>
        <v>175.00000000000003</v>
      </c>
      <c r="AA353" s="4">
        <f t="shared" si="299"/>
        <v>175.00000000000003</v>
      </c>
      <c r="AB353" s="4">
        <f t="shared" si="299"/>
        <v>175.00000000000003</v>
      </c>
      <c r="AC353" s="4">
        <f t="shared" si="299"/>
        <v>175.00000000000003</v>
      </c>
      <c r="AD353" s="4">
        <f t="shared" si="299"/>
        <v>175.00000000000003</v>
      </c>
      <c r="AE353" s="4">
        <f t="shared" si="299"/>
        <v>175.00000000000003</v>
      </c>
      <c r="AF353" s="4">
        <f t="shared" si="299"/>
        <v>175.00000000000003</v>
      </c>
      <c r="AG353" s="4">
        <f t="shared" si="299"/>
        <v>175.00000000000003</v>
      </c>
      <c r="AH353" s="4">
        <f t="shared" si="299"/>
        <v>175.00000000000003</v>
      </c>
      <c r="AI353" s="4">
        <f t="shared" si="299"/>
        <v>175.00000000000003</v>
      </c>
      <c r="AJ353" s="4">
        <f t="shared" si="299"/>
        <v>175.00000000000003</v>
      </c>
      <c r="AK353" s="4">
        <f t="shared" si="299"/>
        <v>175.00000000000003</v>
      </c>
      <c r="AL353" s="4">
        <f t="shared" si="299"/>
        <v>183.75000000000003</v>
      </c>
      <c r="AM353" s="4">
        <f t="shared" si="299"/>
        <v>183.75000000000003</v>
      </c>
      <c r="AN353" s="4">
        <f t="shared" si="299"/>
        <v>183.75000000000003</v>
      </c>
      <c r="AO353" s="4">
        <f t="shared" si="299"/>
        <v>183.75000000000003</v>
      </c>
      <c r="AP353" s="4">
        <f t="shared" si="299"/>
        <v>183.75000000000003</v>
      </c>
      <c r="AQ353" s="4">
        <f t="shared" si="299"/>
        <v>183.75000000000003</v>
      </c>
      <c r="AR353" s="4">
        <f t="shared" si="299"/>
        <v>183.75000000000003</v>
      </c>
      <c r="AS353" s="4">
        <f t="shared" si="299"/>
        <v>183.75000000000003</v>
      </c>
      <c r="AT353" s="4">
        <f t="shared" si="299"/>
        <v>183.75000000000003</v>
      </c>
      <c r="AU353" s="4">
        <f t="shared" si="299"/>
        <v>183.75000000000003</v>
      </c>
      <c r="AV353" s="4">
        <f t="shared" si="299"/>
        <v>183.75000000000003</v>
      </c>
      <c r="AW353" s="4">
        <f t="shared" si="299"/>
        <v>183.75000000000003</v>
      </c>
      <c r="AX353" s="4">
        <f t="shared" si="299"/>
        <v>192.93750000000003</v>
      </c>
      <c r="AY353" s="4">
        <f t="shared" si="299"/>
        <v>192.93750000000003</v>
      </c>
      <c r="AZ353" s="4">
        <f t="shared" si="299"/>
        <v>192.93750000000003</v>
      </c>
      <c r="BA353" s="4">
        <f t="shared" si="299"/>
        <v>192.93750000000003</v>
      </c>
      <c r="BB353" s="4">
        <f t="shared" si="299"/>
        <v>192.93750000000003</v>
      </c>
      <c r="BC353" s="4">
        <f t="shared" si="299"/>
        <v>192.93750000000003</v>
      </c>
      <c r="BD353" s="4">
        <f t="shared" si="299"/>
        <v>192.93750000000003</v>
      </c>
      <c r="BE353" s="4">
        <f t="shared" si="299"/>
        <v>192.93750000000003</v>
      </c>
      <c r="BF353" s="4">
        <f t="shared" si="299"/>
        <v>192.93750000000003</v>
      </c>
      <c r="BG353" s="4">
        <f t="shared" si="299"/>
        <v>192.93750000000003</v>
      </c>
      <c r="BH353" s="4">
        <f t="shared" si="299"/>
        <v>192.93750000000003</v>
      </c>
      <c r="BI353" s="4">
        <f t="shared" si="299"/>
        <v>192.93750000000003</v>
      </c>
    </row>
    <row r="354" spans="1:61" ht="15.75" customHeight="1" x14ac:dyDescent="0.2">
      <c r="A354" s="3" t="s">
        <v>173</v>
      </c>
      <c r="B354" s="4">
        <f t="shared" ref="B354:BI354" si="300">B53*5%</f>
        <v>0</v>
      </c>
      <c r="C354" s="4">
        <f t="shared" si="300"/>
        <v>0</v>
      </c>
      <c r="D354" s="4">
        <f t="shared" si="300"/>
        <v>0</v>
      </c>
      <c r="E354" s="4">
        <f t="shared" si="300"/>
        <v>0</v>
      </c>
      <c r="F354" s="4">
        <f t="shared" si="300"/>
        <v>0</v>
      </c>
      <c r="G354" s="4">
        <f t="shared" si="300"/>
        <v>0</v>
      </c>
      <c r="H354" s="4">
        <f t="shared" si="300"/>
        <v>0</v>
      </c>
      <c r="I354" s="4">
        <f t="shared" si="300"/>
        <v>0</v>
      </c>
      <c r="J354" s="4">
        <f t="shared" si="300"/>
        <v>0</v>
      </c>
      <c r="K354" s="4">
        <f t="shared" si="300"/>
        <v>0</v>
      </c>
      <c r="L354" s="4">
        <f t="shared" si="300"/>
        <v>0</v>
      </c>
      <c r="M354" s="4">
        <f t="shared" si="300"/>
        <v>0</v>
      </c>
      <c r="N354" s="4">
        <f t="shared" si="300"/>
        <v>0</v>
      </c>
      <c r="O354" s="4">
        <f t="shared" si="300"/>
        <v>0</v>
      </c>
      <c r="P354" s="4">
        <f t="shared" si="300"/>
        <v>0</v>
      </c>
      <c r="Q354" s="4">
        <f t="shared" si="300"/>
        <v>0</v>
      </c>
      <c r="R354" s="4">
        <f t="shared" si="300"/>
        <v>0</v>
      </c>
      <c r="S354" s="4">
        <f t="shared" si="300"/>
        <v>0</v>
      </c>
      <c r="T354" s="4">
        <f t="shared" si="300"/>
        <v>0</v>
      </c>
      <c r="U354" s="4">
        <f t="shared" si="300"/>
        <v>0</v>
      </c>
      <c r="V354" s="4">
        <f t="shared" si="300"/>
        <v>0</v>
      </c>
      <c r="W354" s="4">
        <f t="shared" si="300"/>
        <v>0</v>
      </c>
      <c r="X354" s="4">
        <f t="shared" si="300"/>
        <v>0</v>
      </c>
      <c r="Y354" s="4">
        <f t="shared" si="300"/>
        <v>0</v>
      </c>
      <c r="Z354" s="4">
        <f t="shared" si="300"/>
        <v>175</v>
      </c>
      <c r="AA354" s="4">
        <f t="shared" si="300"/>
        <v>175</v>
      </c>
      <c r="AB354" s="4">
        <f t="shared" si="300"/>
        <v>175</v>
      </c>
      <c r="AC354" s="4">
        <f t="shared" si="300"/>
        <v>175</v>
      </c>
      <c r="AD354" s="4">
        <f t="shared" si="300"/>
        <v>175</v>
      </c>
      <c r="AE354" s="4">
        <f t="shared" si="300"/>
        <v>175</v>
      </c>
      <c r="AF354" s="4">
        <f t="shared" si="300"/>
        <v>175</v>
      </c>
      <c r="AG354" s="4">
        <f t="shared" si="300"/>
        <v>175</v>
      </c>
      <c r="AH354" s="4">
        <f t="shared" si="300"/>
        <v>175</v>
      </c>
      <c r="AI354" s="4">
        <f t="shared" si="300"/>
        <v>175</v>
      </c>
      <c r="AJ354" s="4">
        <f t="shared" si="300"/>
        <v>175</v>
      </c>
      <c r="AK354" s="4">
        <f t="shared" si="300"/>
        <v>175</v>
      </c>
      <c r="AL354" s="4">
        <f t="shared" si="300"/>
        <v>183.75</v>
      </c>
      <c r="AM354" s="4">
        <f t="shared" si="300"/>
        <v>183.75</v>
      </c>
      <c r="AN354" s="4">
        <f t="shared" si="300"/>
        <v>183.75</v>
      </c>
      <c r="AO354" s="4">
        <f t="shared" si="300"/>
        <v>183.75</v>
      </c>
      <c r="AP354" s="4">
        <f t="shared" si="300"/>
        <v>183.75</v>
      </c>
      <c r="AQ354" s="4">
        <f t="shared" si="300"/>
        <v>183.75</v>
      </c>
      <c r="AR354" s="4">
        <f t="shared" si="300"/>
        <v>183.75</v>
      </c>
      <c r="AS354" s="4">
        <f t="shared" si="300"/>
        <v>183.75</v>
      </c>
      <c r="AT354" s="4">
        <f t="shared" si="300"/>
        <v>183.75</v>
      </c>
      <c r="AU354" s="4">
        <f t="shared" si="300"/>
        <v>183.75</v>
      </c>
      <c r="AV354" s="4">
        <f t="shared" si="300"/>
        <v>183.75</v>
      </c>
      <c r="AW354" s="4">
        <f t="shared" si="300"/>
        <v>183.75</v>
      </c>
      <c r="AX354" s="4">
        <f t="shared" si="300"/>
        <v>192.9375</v>
      </c>
      <c r="AY354" s="4">
        <f t="shared" si="300"/>
        <v>192.9375</v>
      </c>
      <c r="AZ354" s="4">
        <f t="shared" si="300"/>
        <v>192.9375</v>
      </c>
      <c r="BA354" s="4">
        <f t="shared" si="300"/>
        <v>192.9375</v>
      </c>
      <c r="BB354" s="4">
        <f t="shared" si="300"/>
        <v>192.9375</v>
      </c>
      <c r="BC354" s="4">
        <f t="shared" si="300"/>
        <v>192.9375</v>
      </c>
      <c r="BD354" s="4">
        <f t="shared" si="300"/>
        <v>192.9375</v>
      </c>
      <c r="BE354" s="4">
        <f t="shared" si="300"/>
        <v>192.9375</v>
      </c>
      <c r="BF354" s="4">
        <f t="shared" si="300"/>
        <v>192.9375</v>
      </c>
      <c r="BG354" s="4">
        <f t="shared" si="300"/>
        <v>192.9375</v>
      </c>
      <c r="BH354" s="4">
        <f t="shared" si="300"/>
        <v>192.9375</v>
      </c>
      <c r="BI354" s="4">
        <f t="shared" si="300"/>
        <v>192.9375</v>
      </c>
    </row>
    <row r="355" spans="1:61" ht="15.75" customHeight="1" x14ac:dyDescent="0.2">
      <c r="A355" s="3" t="s">
        <v>174</v>
      </c>
      <c r="B355" s="4">
        <f t="shared" ref="B355:BI355" si="301">B54*5%</f>
        <v>145.83333333333334</v>
      </c>
      <c r="C355" s="4">
        <f t="shared" si="301"/>
        <v>145.83333333333334</v>
      </c>
      <c r="D355" s="4">
        <f t="shared" si="301"/>
        <v>145.83333333333334</v>
      </c>
      <c r="E355" s="4">
        <f t="shared" si="301"/>
        <v>145.83333333333334</v>
      </c>
      <c r="F355" s="4">
        <f t="shared" si="301"/>
        <v>145.83333333333334</v>
      </c>
      <c r="G355" s="4">
        <f t="shared" si="301"/>
        <v>145.83333333333334</v>
      </c>
      <c r="H355" s="4">
        <f t="shared" si="301"/>
        <v>145.83333333333334</v>
      </c>
      <c r="I355" s="4">
        <f t="shared" si="301"/>
        <v>145.83333333333334</v>
      </c>
      <c r="J355" s="4">
        <f t="shared" si="301"/>
        <v>145.83333333333334</v>
      </c>
      <c r="K355" s="4">
        <f t="shared" si="301"/>
        <v>145.83333333333334</v>
      </c>
      <c r="L355" s="4">
        <f t="shared" si="301"/>
        <v>145.83333333333334</v>
      </c>
      <c r="M355" s="4">
        <f t="shared" si="301"/>
        <v>145.83333333333334</v>
      </c>
      <c r="N355" s="4">
        <f t="shared" si="301"/>
        <v>153.125</v>
      </c>
      <c r="O355" s="4">
        <f t="shared" si="301"/>
        <v>153.125</v>
      </c>
      <c r="P355" s="4">
        <f t="shared" si="301"/>
        <v>153.125</v>
      </c>
      <c r="Q355" s="4">
        <f t="shared" si="301"/>
        <v>153.125</v>
      </c>
      <c r="R355" s="4">
        <f t="shared" si="301"/>
        <v>153.125</v>
      </c>
      <c r="S355" s="4">
        <f t="shared" si="301"/>
        <v>153.125</v>
      </c>
      <c r="T355" s="4">
        <f t="shared" si="301"/>
        <v>153.125</v>
      </c>
      <c r="U355" s="4">
        <f t="shared" si="301"/>
        <v>153.125</v>
      </c>
      <c r="V355" s="4">
        <f t="shared" si="301"/>
        <v>153.125</v>
      </c>
      <c r="W355" s="4">
        <f t="shared" si="301"/>
        <v>153.125</v>
      </c>
      <c r="X355" s="4">
        <f t="shared" si="301"/>
        <v>153.125</v>
      </c>
      <c r="Y355" s="4">
        <f t="shared" si="301"/>
        <v>153.125</v>
      </c>
      <c r="Z355" s="4">
        <f t="shared" si="301"/>
        <v>160.78125</v>
      </c>
      <c r="AA355" s="4">
        <f t="shared" si="301"/>
        <v>160.78125</v>
      </c>
      <c r="AB355" s="4">
        <f t="shared" si="301"/>
        <v>160.78125</v>
      </c>
      <c r="AC355" s="4">
        <f t="shared" si="301"/>
        <v>160.78125</v>
      </c>
      <c r="AD355" s="4">
        <f t="shared" si="301"/>
        <v>160.78125</v>
      </c>
      <c r="AE355" s="4">
        <f t="shared" si="301"/>
        <v>160.78125</v>
      </c>
      <c r="AF355" s="4">
        <f t="shared" si="301"/>
        <v>160.78125</v>
      </c>
      <c r="AG355" s="4">
        <f t="shared" si="301"/>
        <v>160.78125</v>
      </c>
      <c r="AH355" s="4">
        <f t="shared" si="301"/>
        <v>160.78125</v>
      </c>
      <c r="AI355" s="4">
        <f t="shared" si="301"/>
        <v>160.78125</v>
      </c>
      <c r="AJ355" s="4">
        <f t="shared" si="301"/>
        <v>160.78125</v>
      </c>
      <c r="AK355" s="4">
        <f t="shared" si="301"/>
        <v>160.78125</v>
      </c>
      <c r="AL355" s="4">
        <f t="shared" si="301"/>
        <v>168.8203125</v>
      </c>
      <c r="AM355" s="4">
        <f t="shared" si="301"/>
        <v>168.8203125</v>
      </c>
      <c r="AN355" s="4">
        <f t="shared" si="301"/>
        <v>168.8203125</v>
      </c>
      <c r="AO355" s="4">
        <f t="shared" si="301"/>
        <v>168.8203125</v>
      </c>
      <c r="AP355" s="4">
        <f t="shared" si="301"/>
        <v>168.8203125</v>
      </c>
      <c r="AQ355" s="4">
        <f t="shared" si="301"/>
        <v>168.8203125</v>
      </c>
      <c r="AR355" s="4">
        <f t="shared" si="301"/>
        <v>168.8203125</v>
      </c>
      <c r="AS355" s="4">
        <f t="shared" si="301"/>
        <v>168.8203125</v>
      </c>
      <c r="AT355" s="4">
        <f t="shared" si="301"/>
        <v>168.8203125</v>
      </c>
      <c r="AU355" s="4">
        <f t="shared" si="301"/>
        <v>168.8203125</v>
      </c>
      <c r="AV355" s="4">
        <f t="shared" si="301"/>
        <v>168.8203125</v>
      </c>
      <c r="AW355" s="4">
        <f t="shared" si="301"/>
        <v>168.8203125</v>
      </c>
      <c r="AX355" s="4">
        <f t="shared" si="301"/>
        <v>177.26132812500001</v>
      </c>
      <c r="AY355" s="4">
        <f t="shared" si="301"/>
        <v>177.26132812500001</v>
      </c>
      <c r="AZ355" s="4">
        <f t="shared" si="301"/>
        <v>177.26132812500001</v>
      </c>
      <c r="BA355" s="4">
        <f t="shared" si="301"/>
        <v>177.26132812500001</v>
      </c>
      <c r="BB355" s="4">
        <f t="shared" si="301"/>
        <v>177.26132812500001</v>
      </c>
      <c r="BC355" s="4">
        <f t="shared" si="301"/>
        <v>177.26132812500001</v>
      </c>
      <c r="BD355" s="4">
        <f t="shared" si="301"/>
        <v>177.26132812500001</v>
      </c>
      <c r="BE355" s="4">
        <f t="shared" si="301"/>
        <v>177.26132812500001</v>
      </c>
      <c r="BF355" s="4">
        <f t="shared" si="301"/>
        <v>177.26132812500001</v>
      </c>
      <c r="BG355" s="4">
        <f t="shared" si="301"/>
        <v>177.26132812500001</v>
      </c>
      <c r="BH355" s="4">
        <f t="shared" si="301"/>
        <v>177.26132812500001</v>
      </c>
      <c r="BI355" s="4">
        <f t="shared" si="301"/>
        <v>177.26132812500001</v>
      </c>
    </row>
    <row r="356" spans="1:61" ht="15.75" customHeight="1" x14ac:dyDescent="0.2">
      <c r="A356" s="3" t="s">
        <v>175</v>
      </c>
      <c r="B356" s="4">
        <f t="shared" ref="B356:BI356" si="302">B55*5%</f>
        <v>833.33333333333348</v>
      </c>
      <c r="C356" s="4">
        <f t="shared" si="302"/>
        <v>833.33333333333348</v>
      </c>
      <c r="D356" s="4">
        <f t="shared" si="302"/>
        <v>833.33333333333348</v>
      </c>
      <c r="E356" s="4">
        <f t="shared" si="302"/>
        <v>833.33333333333348</v>
      </c>
      <c r="F356" s="4">
        <f t="shared" si="302"/>
        <v>833.33333333333348</v>
      </c>
      <c r="G356" s="4">
        <f t="shared" si="302"/>
        <v>833.33333333333348</v>
      </c>
      <c r="H356" s="4">
        <f t="shared" si="302"/>
        <v>0</v>
      </c>
      <c r="I356" s="4">
        <f t="shared" si="302"/>
        <v>0</v>
      </c>
      <c r="J356" s="4">
        <f t="shared" si="302"/>
        <v>0</v>
      </c>
      <c r="K356" s="4">
        <f t="shared" si="302"/>
        <v>0</v>
      </c>
      <c r="L356" s="4">
        <f t="shared" si="302"/>
        <v>0</v>
      </c>
      <c r="M356" s="4">
        <f t="shared" si="302"/>
        <v>0</v>
      </c>
      <c r="N356" s="4">
        <f t="shared" si="302"/>
        <v>0</v>
      </c>
      <c r="O356" s="4">
        <f t="shared" si="302"/>
        <v>0</v>
      </c>
      <c r="P356" s="4">
        <f t="shared" si="302"/>
        <v>0</v>
      </c>
      <c r="Q356" s="4">
        <f t="shared" si="302"/>
        <v>0</v>
      </c>
      <c r="R356" s="4">
        <f t="shared" si="302"/>
        <v>0</v>
      </c>
      <c r="S356" s="4">
        <f t="shared" si="302"/>
        <v>0</v>
      </c>
      <c r="T356" s="4">
        <f t="shared" si="302"/>
        <v>0</v>
      </c>
      <c r="U356" s="4">
        <f t="shared" si="302"/>
        <v>0</v>
      </c>
      <c r="V356" s="4">
        <f t="shared" si="302"/>
        <v>0</v>
      </c>
      <c r="W356" s="4">
        <f t="shared" si="302"/>
        <v>0</v>
      </c>
      <c r="X356" s="4">
        <f t="shared" si="302"/>
        <v>0</v>
      </c>
      <c r="Y356" s="4">
        <f t="shared" si="302"/>
        <v>0</v>
      </c>
      <c r="Z356" s="4">
        <f t="shared" si="302"/>
        <v>0</v>
      </c>
      <c r="AA356" s="4">
        <f t="shared" si="302"/>
        <v>0</v>
      </c>
      <c r="AB356" s="4">
        <f t="shared" si="302"/>
        <v>0</v>
      </c>
      <c r="AC356" s="4">
        <f t="shared" si="302"/>
        <v>0</v>
      </c>
      <c r="AD356" s="4">
        <f t="shared" si="302"/>
        <v>0</v>
      </c>
      <c r="AE356" s="4">
        <f t="shared" si="302"/>
        <v>0</v>
      </c>
      <c r="AF356" s="4">
        <f t="shared" si="302"/>
        <v>0</v>
      </c>
      <c r="AG356" s="4">
        <f t="shared" si="302"/>
        <v>0</v>
      </c>
      <c r="AH356" s="4">
        <f t="shared" si="302"/>
        <v>0</v>
      </c>
      <c r="AI356" s="4">
        <f t="shared" si="302"/>
        <v>0</v>
      </c>
      <c r="AJ356" s="4">
        <f t="shared" si="302"/>
        <v>0</v>
      </c>
      <c r="AK356" s="4">
        <f t="shared" si="302"/>
        <v>0</v>
      </c>
      <c r="AL356" s="4">
        <f t="shared" si="302"/>
        <v>0</v>
      </c>
      <c r="AM356" s="4">
        <f t="shared" si="302"/>
        <v>0</v>
      </c>
      <c r="AN356" s="4">
        <f t="shared" si="302"/>
        <v>0</v>
      </c>
      <c r="AO356" s="4">
        <f t="shared" si="302"/>
        <v>0</v>
      </c>
      <c r="AP356" s="4">
        <f t="shared" si="302"/>
        <v>0</v>
      </c>
      <c r="AQ356" s="4">
        <f t="shared" si="302"/>
        <v>0</v>
      </c>
      <c r="AR356" s="4">
        <f t="shared" si="302"/>
        <v>0</v>
      </c>
      <c r="AS356" s="4">
        <f t="shared" si="302"/>
        <v>0</v>
      </c>
      <c r="AT356" s="4">
        <f t="shared" si="302"/>
        <v>0</v>
      </c>
      <c r="AU356" s="4">
        <f t="shared" si="302"/>
        <v>0</v>
      </c>
      <c r="AV356" s="4">
        <f t="shared" si="302"/>
        <v>0</v>
      </c>
      <c r="AW356" s="4">
        <f t="shared" si="302"/>
        <v>0</v>
      </c>
      <c r="AX356" s="4">
        <f t="shared" si="302"/>
        <v>0</v>
      </c>
      <c r="AY356" s="4">
        <f t="shared" si="302"/>
        <v>0</v>
      </c>
      <c r="AZ356" s="4">
        <f t="shared" si="302"/>
        <v>0</v>
      </c>
      <c r="BA356" s="4">
        <f t="shared" si="302"/>
        <v>0</v>
      </c>
      <c r="BB356" s="4">
        <f t="shared" si="302"/>
        <v>0</v>
      </c>
      <c r="BC356" s="4">
        <f t="shared" si="302"/>
        <v>0</v>
      </c>
      <c r="BD356" s="4">
        <f t="shared" si="302"/>
        <v>0</v>
      </c>
      <c r="BE356" s="4">
        <f t="shared" si="302"/>
        <v>0</v>
      </c>
      <c r="BF356" s="4">
        <f t="shared" si="302"/>
        <v>0</v>
      </c>
      <c r="BG356" s="4">
        <f t="shared" si="302"/>
        <v>0</v>
      </c>
      <c r="BH356" s="4">
        <f t="shared" si="302"/>
        <v>0</v>
      </c>
      <c r="BI356" s="4">
        <f t="shared" si="302"/>
        <v>0</v>
      </c>
    </row>
    <row r="357" spans="1:61" ht="15.75" customHeight="1" x14ac:dyDescent="0.2">
      <c r="A357" s="65" t="s">
        <v>176</v>
      </c>
      <c r="B357" s="4">
        <f t="shared" ref="B357:BI357" si="303">B56*5%</f>
        <v>150</v>
      </c>
      <c r="C357" s="4">
        <f t="shared" si="303"/>
        <v>150</v>
      </c>
      <c r="D357" s="4">
        <f t="shared" si="303"/>
        <v>150</v>
      </c>
      <c r="E357" s="4">
        <f t="shared" si="303"/>
        <v>516.66666666666663</v>
      </c>
      <c r="F357" s="4">
        <f t="shared" si="303"/>
        <v>516.66666666666663</v>
      </c>
      <c r="G357" s="4">
        <f t="shared" si="303"/>
        <v>516.66666666666663</v>
      </c>
      <c r="H357" s="4">
        <f t="shared" si="303"/>
        <v>516.66666666666663</v>
      </c>
      <c r="I357" s="4">
        <f t="shared" si="303"/>
        <v>516.66666666666663</v>
      </c>
      <c r="J357" s="4">
        <f t="shared" si="303"/>
        <v>516.66666666666663</v>
      </c>
      <c r="K357" s="4">
        <f t="shared" si="303"/>
        <v>516.66666666666663</v>
      </c>
      <c r="L357" s="4">
        <f t="shared" si="303"/>
        <v>516.66666666666663</v>
      </c>
      <c r="M357" s="4">
        <f t="shared" si="303"/>
        <v>516.66666666666663</v>
      </c>
      <c r="N357" s="4">
        <f t="shared" si="303"/>
        <v>516.66666666666663</v>
      </c>
      <c r="O357" s="4">
        <f t="shared" si="303"/>
        <v>516.66666666666663</v>
      </c>
      <c r="P357" s="4">
        <f t="shared" si="303"/>
        <v>516.66666666666663</v>
      </c>
      <c r="Q357" s="4">
        <f t="shared" si="303"/>
        <v>516.66666666666663</v>
      </c>
      <c r="R357" s="4">
        <f t="shared" si="303"/>
        <v>516.66666666666663</v>
      </c>
      <c r="S357" s="4">
        <f t="shared" si="303"/>
        <v>516.66666666666663</v>
      </c>
      <c r="T357" s="4">
        <f t="shared" si="303"/>
        <v>516.66666666666663</v>
      </c>
      <c r="U357" s="4">
        <f t="shared" si="303"/>
        <v>516.66666666666663</v>
      </c>
      <c r="V357" s="4">
        <f t="shared" si="303"/>
        <v>516.66666666666663</v>
      </c>
      <c r="W357" s="4">
        <f t="shared" si="303"/>
        <v>516.66666666666663</v>
      </c>
      <c r="X357" s="4">
        <f t="shared" si="303"/>
        <v>516.66666666666663</v>
      </c>
      <c r="Y357" s="4">
        <f t="shared" si="303"/>
        <v>516.66666666666663</v>
      </c>
      <c r="Z357" s="4">
        <f t="shared" si="303"/>
        <v>542.5</v>
      </c>
      <c r="AA357" s="4">
        <f t="shared" si="303"/>
        <v>542.5</v>
      </c>
      <c r="AB357" s="4">
        <f t="shared" si="303"/>
        <v>542.5</v>
      </c>
      <c r="AC357" s="4">
        <f t="shared" si="303"/>
        <v>542.5</v>
      </c>
      <c r="AD357" s="4">
        <f t="shared" si="303"/>
        <v>542.5</v>
      </c>
      <c r="AE357" s="4">
        <f t="shared" si="303"/>
        <v>542.5</v>
      </c>
      <c r="AF357" s="4">
        <f t="shared" si="303"/>
        <v>542.5</v>
      </c>
      <c r="AG357" s="4">
        <f t="shared" si="303"/>
        <v>542.5</v>
      </c>
      <c r="AH357" s="4">
        <f t="shared" si="303"/>
        <v>542.5</v>
      </c>
      <c r="AI357" s="4">
        <f t="shared" si="303"/>
        <v>542.5</v>
      </c>
      <c r="AJ357" s="4">
        <f t="shared" si="303"/>
        <v>542.5</v>
      </c>
      <c r="AK357" s="4">
        <f t="shared" si="303"/>
        <v>542.5</v>
      </c>
      <c r="AL357" s="4">
        <f t="shared" si="303"/>
        <v>569.625</v>
      </c>
      <c r="AM357" s="4">
        <f t="shared" si="303"/>
        <v>569.625</v>
      </c>
      <c r="AN357" s="4">
        <f t="shared" si="303"/>
        <v>569.625</v>
      </c>
      <c r="AO357" s="4">
        <f t="shared" si="303"/>
        <v>569.625</v>
      </c>
      <c r="AP357" s="4">
        <f t="shared" si="303"/>
        <v>569.625</v>
      </c>
      <c r="AQ357" s="4">
        <f t="shared" si="303"/>
        <v>569.625</v>
      </c>
      <c r="AR357" s="4">
        <f t="shared" si="303"/>
        <v>569.625</v>
      </c>
      <c r="AS357" s="4">
        <f t="shared" si="303"/>
        <v>569.625</v>
      </c>
      <c r="AT357" s="4">
        <f t="shared" si="303"/>
        <v>569.625</v>
      </c>
      <c r="AU357" s="4">
        <f t="shared" si="303"/>
        <v>569.625</v>
      </c>
      <c r="AV357" s="4">
        <f t="shared" si="303"/>
        <v>569.625</v>
      </c>
      <c r="AW357" s="4">
        <f t="shared" si="303"/>
        <v>569.625</v>
      </c>
      <c r="AX357" s="4">
        <f t="shared" si="303"/>
        <v>598.10625000000005</v>
      </c>
      <c r="AY357" s="4">
        <f t="shared" si="303"/>
        <v>598.10625000000005</v>
      </c>
      <c r="AZ357" s="4">
        <f t="shared" si="303"/>
        <v>598.10625000000005</v>
      </c>
      <c r="BA357" s="4">
        <f t="shared" si="303"/>
        <v>598.10625000000005</v>
      </c>
      <c r="BB357" s="4">
        <f t="shared" si="303"/>
        <v>598.10625000000005</v>
      </c>
      <c r="BC357" s="4">
        <f t="shared" si="303"/>
        <v>598.10625000000005</v>
      </c>
      <c r="BD357" s="4">
        <f t="shared" si="303"/>
        <v>598.10625000000005</v>
      </c>
      <c r="BE357" s="4">
        <f t="shared" si="303"/>
        <v>598.10625000000005</v>
      </c>
      <c r="BF357" s="4">
        <f t="shared" si="303"/>
        <v>598.10625000000005</v>
      </c>
      <c r="BG357" s="4">
        <f t="shared" si="303"/>
        <v>598.10625000000005</v>
      </c>
      <c r="BH357" s="4">
        <f t="shared" si="303"/>
        <v>598.10625000000005</v>
      </c>
      <c r="BI357" s="4">
        <f t="shared" si="303"/>
        <v>598.10625000000005</v>
      </c>
    </row>
    <row r="358" spans="1:61" ht="15.75" customHeight="1" x14ac:dyDescent="0.2">
      <c r="A358" s="3" t="s">
        <v>177</v>
      </c>
      <c r="B358" s="4">
        <f t="shared" ref="B358:BI358" si="304">B57*5%</f>
        <v>0</v>
      </c>
      <c r="C358" s="4">
        <f t="shared" si="304"/>
        <v>0</v>
      </c>
      <c r="D358" s="4">
        <f t="shared" si="304"/>
        <v>0</v>
      </c>
      <c r="E358" s="4">
        <f t="shared" si="304"/>
        <v>366.66666666666669</v>
      </c>
      <c r="F358" s="4">
        <f t="shared" si="304"/>
        <v>366.66666666666669</v>
      </c>
      <c r="G358" s="4">
        <f t="shared" si="304"/>
        <v>366.66666666666669</v>
      </c>
      <c r="H358" s="4">
        <f t="shared" si="304"/>
        <v>366.66666666666669</v>
      </c>
      <c r="I358" s="4">
        <f t="shared" si="304"/>
        <v>366.66666666666669</v>
      </c>
      <c r="J358" s="4">
        <f t="shared" si="304"/>
        <v>366.66666666666669</v>
      </c>
      <c r="K358" s="4">
        <f t="shared" si="304"/>
        <v>366.66666666666669</v>
      </c>
      <c r="L358" s="4">
        <f t="shared" si="304"/>
        <v>366.66666666666669</v>
      </c>
      <c r="M358" s="4">
        <f t="shared" si="304"/>
        <v>366.66666666666669</v>
      </c>
      <c r="N358" s="4">
        <f t="shared" si="304"/>
        <v>366.66666666666669</v>
      </c>
      <c r="O358" s="4">
        <f t="shared" si="304"/>
        <v>366.66666666666669</v>
      </c>
      <c r="P358" s="4">
        <f t="shared" si="304"/>
        <v>366.66666666666669</v>
      </c>
      <c r="Q358" s="4">
        <f t="shared" si="304"/>
        <v>366.66666666666669</v>
      </c>
      <c r="R358" s="4">
        <f t="shared" si="304"/>
        <v>366.66666666666669</v>
      </c>
      <c r="S358" s="4">
        <f t="shared" si="304"/>
        <v>366.66666666666669</v>
      </c>
      <c r="T358" s="4">
        <f t="shared" si="304"/>
        <v>366.66666666666669</v>
      </c>
      <c r="U358" s="4">
        <f t="shared" si="304"/>
        <v>366.66666666666669</v>
      </c>
      <c r="V358" s="4">
        <f t="shared" si="304"/>
        <v>366.66666666666669</v>
      </c>
      <c r="W358" s="4">
        <f t="shared" si="304"/>
        <v>366.66666666666669</v>
      </c>
      <c r="X358" s="4">
        <f t="shared" si="304"/>
        <v>366.66666666666669</v>
      </c>
      <c r="Y358" s="4">
        <f t="shared" si="304"/>
        <v>366.66666666666669</v>
      </c>
      <c r="Z358" s="4">
        <f t="shared" si="304"/>
        <v>385</v>
      </c>
      <c r="AA358" s="4">
        <f t="shared" si="304"/>
        <v>385</v>
      </c>
      <c r="AB358" s="4">
        <f t="shared" si="304"/>
        <v>385</v>
      </c>
      <c r="AC358" s="4">
        <f t="shared" si="304"/>
        <v>385</v>
      </c>
      <c r="AD358" s="4">
        <f t="shared" si="304"/>
        <v>385</v>
      </c>
      <c r="AE358" s="4">
        <f t="shared" si="304"/>
        <v>385</v>
      </c>
      <c r="AF358" s="4">
        <f t="shared" si="304"/>
        <v>385</v>
      </c>
      <c r="AG358" s="4">
        <f t="shared" si="304"/>
        <v>385</v>
      </c>
      <c r="AH358" s="4">
        <f t="shared" si="304"/>
        <v>385</v>
      </c>
      <c r="AI358" s="4">
        <f t="shared" si="304"/>
        <v>385</v>
      </c>
      <c r="AJ358" s="4">
        <f t="shared" si="304"/>
        <v>385</v>
      </c>
      <c r="AK358" s="4">
        <f t="shared" si="304"/>
        <v>385</v>
      </c>
      <c r="AL358" s="4">
        <f t="shared" si="304"/>
        <v>404.25</v>
      </c>
      <c r="AM358" s="4">
        <f t="shared" si="304"/>
        <v>404.25</v>
      </c>
      <c r="AN358" s="4">
        <f t="shared" si="304"/>
        <v>404.25</v>
      </c>
      <c r="AO358" s="4">
        <f t="shared" si="304"/>
        <v>404.25</v>
      </c>
      <c r="AP358" s="4">
        <f t="shared" si="304"/>
        <v>404.25</v>
      </c>
      <c r="AQ358" s="4">
        <f t="shared" si="304"/>
        <v>404.25</v>
      </c>
      <c r="AR358" s="4">
        <f t="shared" si="304"/>
        <v>404.25</v>
      </c>
      <c r="AS358" s="4">
        <f t="shared" si="304"/>
        <v>404.25</v>
      </c>
      <c r="AT358" s="4">
        <f t="shared" si="304"/>
        <v>404.25</v>
      </c>
      <c r="AU358" s="4">
        <f t="shared" si="304"/>
        <v>404.25</v>
      </c>
      <c r="AV358" s="4">
        <f t="shared" si="304"/>
        <v>404.25</v>
      </c>
      <c r="AW358" s="4">
        <f t="shared" si="304"/>
        <v>404.25</v>
      </c>
      <c r="AX358" s="4">
        <f t="shared" si="304"/>
        <v>424.46250000000003</v>
      </c>
      <c r="AY358" s="4">
        <f t="shared" si="304"/>
        <v>424.46250000000003</v>
      </c>
      <c r="AZ358" s="4">
        <f t="shared" si="304"/>
        <v>424.46250000000003</v>
      </c>
      <c r="BA358" s="4">
        <f t="shared" si="304"/>
        <v>424.46250000000003</v>
      </c>
      <c r="BB358" s="4">
        <f t="shared" si="304"/>
        <v>424.46250000000003</v>
      </c>
      <c r="BC358" s="4">
        <f t="shared" si="304"/>
        <v>424.46250000000003</v>
      </c>
      <c r="BD358" s="4">
        <f t="shared" si="304"/>
        <v>424.46250000000003</v>
      </c>
      <c r="BE358" s="4">
        <f t="shared" si="304"/>
        <v>424.46250000000003</v>
      </c>
      <c r="BF358" s="4">
        <f t="shared" si="304"/>
        <v>424.46250000000003</v>
      </c>
      <c r="BG358" s="4">
        <f t="shared" si="304"/>
        <v>424.46250000000003</v>
      </c>
      <c r="BH358" s="4">
        <f t="shared" si="304"/>
        <v>424.46250000000003</v>
      </c>
      <c r="BI358" s="4">
        <f t="shared" si="304"/>
        <v>424.46250000000003</v>
      </c>
    </row>
    <row r="359" spans="1:61" ht="15.75" customHeight="1" x14ac:dyDescent="0.2">
      <c r="A359" s="3" t="s">
        <v>178</v>
      </c>
      <c r="B359" s="4">
        <f t="shared" ref="B359:BI359" si="305">B58*5%</f>
        <v>0</v>
      </c>
      <c r="C359" s="4">
        <f t="shared" si="305"/>
        <v>0</v>
      </c>
      <c r="D359" s="4">
        <f t="shared" si="305"/>
        <v>0</v>
      </c>
      <c r="E359" s="4">
        <f t="shared" si="305"/>
        <v>0</v>
      </c>
      <c r="F359" s="4">
        <f t="shared" si="305"/>
        <v>0</v>
      </c>
      <c r="G359" s="4">
        <f t="shared" si="305"/>
        <v>0</v>
      </c>
      <c r="H359" s="4">
        <f t="shared" si="305"/>
        <v>0</v>
      </c>
      <c r="I359" s="4">
        <f t="shared" si="305"/>
        <v>0</v>
      </c>
      <c r="J359" s="4">
        <f t="shared" si="305"/>
        <v>0</v>
      </c>
      <c r="K359" s="4">
        <f t="shared" si="305"/>
        <v>0</v>
      </c>
      <c r="L359" s="4">
        <f t="shared" si="305"/>
        <v>0</v>
      </c>
      <c r="M359" s="4">
        <f t="shared" si="305"/>
        <v>0</v>
      </c>
      <c r="N359" s="4">
        <f t="shared" si="305"/>
        <v>250</v>
      </c>
      <c r="O359" s="4">
        <f t="shared" si="305"/>
        <v>250</v>
      </c>
      <c r="P359" s="4">
        <f t="shared" si="305"/>
        <v>250</v>
      </c>
      <c r="Q359" s="4">
        <f t="shared" si="305"/>
        <v>250</v>
      </c>
      <c r="R359" s="4">
        <f t="shared" si="305"/>
        <v>250</v>
      </c>
      <c r="S359" s="4">
        <f t="shared" si="305"/>
        <v>250</v>
      </c>
      <c r="T359" s="4">
        <f t="shared" si="305"/>
        <v>250</v>
      </c>
      <c r="U359" s="4">
        <f t="shared" si="305"/>
        <v>250</v>
      </c>
      <c r="V359" s="4">
        <f t="shared" si="305"/>
        <v>250</v>
      </c>
      <c r="W359" s="4">
        <f t="shared" si="305"/>
        <v>250</v>
      </c>
      <c r="X359" s="4">
        <f t="shared" si="305"/>
        <v>250</v>
      </c>
      <c r="Y359" s="4">
        <f t="shared" si="305"/>
        <v>250</v>
      </c>
      <c r="Z359" s="4">
        <f t="shared" si="305"/>
        <v>262.5</v>
      </c>
      <c r="AA359" s="4">
        <f t="shared" si="305"/>
        <v>262.5</v>
      </c>
      <c r="AB359" s="4">
        <f t="shared" si="305"/>
        <v>262.5</v>
      </c>
      <c r="AC359" s="4">
        <f t="shared" si="305"/>
        <v>262.5</v>
      </c>
      <c r="AD359" s="4">
        <f t="shared" si="305"/>
        <v>262.5</v>
      </c>
      <c r="AE359" s="4">
        <f t="shared" si="305"/>
        <v>262.5</v>
      </c>
      <c r="AF359" s="4">
        <f t="shared" si="305"/>
        <v>262.5</v>
      </c>
      <c r="AG359" s="4">
        <f t="shared" si="305"/>
        <v>262.5</v>
      </c>
      <c r="AH359" s="4">
        <f t="shared" si="305"/>
        <v>262.5</v>
      </c>
      <c r="AI359" s="4">
        <f t="shared" si="305"/>
        <v>262.5</v>
      </c>
      <c r="AJ359" s="4">
        <f t="shared" si="305"/>
        <v>262.5</v>
      </c>
      <c r="AK359" s="4">
        <f t="shared" si="305"/>
        <v>262.5</v>
      </c>
      <c r="AL359" s="4">
        <f t="shared" si="305"/>
        <v>275.625</v>
      </c>
      <c r="AM359" s="4">
        <f t="shared" si="305"/>
        <v>275.625</v>
      </c>
      <c r="AN359" s="4">
        <f t="shared" si="305"/>
        <v>275.625</v>
      </c>
      <c r="AO359" s="4">
        <f t="shared" si="305"/>
        <v>275.625</v>
      </c>
      <c r="AP359" s="4">
        <f t="shared" si="305"/>
        <v>275.625</v>
      </c>
      <c r="AQ359" s="4">
        <f t="shared" si="305"/>
        <v>275.625</v>
      </c>
      <c r="AR359" s="4">
        <f t="shared" si="305"/>
        <v>275.625</v>
      </c>
      <c r="AS359" s="4">
        <f t="shared" si="305"/>
        <v>275.625</v>
      </c>
      <c r="AT359" s="4">
        <f t="shared" si="305"/>
        <v>275.625</v>
      </c>
      <c r="AU359" s="4">
        <f t="shared" si="305"/>
        <v>275.625</v>
      </c>
      <c r="AV359" s="4">
        <f t="shared" si="305"/>
        <v>275.625</v>
      </c>
      <c r="AW359" s="4">
        <f t="shared" si="305"/>
        <v>275.625</v>
      </c>
      <c r="AX359" s="4">
        <f t="shared" si="305"/>
        <v>289.40625</v>
      </c>
      <c r="AY359" s="4">
        <f t="shared" si="305"/>
        <v>289.40625</v>
      </c>
      <c r="AZ359" s="4">
        <f t="shared" si="305"/>
        <v>289.40625</v>
      </c>
      <c r="BA359" s="4">
        <f t="shared" si="305"/>
        <v>289.40625</v>
      </c>
      <c r="BB359" s="4">
        <f t="shared" si="305"/>
        <v>289.40625</v>
      </c>
      <c r="BC359" s="4">
        <f t="shared" si="305"/>
        <v>289.40625</v>
      </c>
      <c r="BD359" s="4">
        <f t="shared" si="305"/>
        <v>289.40625</v>
      </c>
      <c r="BE359" s="4">
        <f t="shared" si="305"/>
        <v>289.40625</v>
      </c>
      <c r="BF359" s="4">
        <f t="shared" si="305"/>
        <v>289.40625</v>
      </c>
      <c r="BG359" s="4">
        <f t="shared" si="305"/>
        <v>289.40625</v>
      </c>
      <c r="BH359" s="4">
        <f t="shared" si="305"/>
        <v>289.40625</v>
      </c>
      <c r="BI359" s="4">
        <f t="shared" si="305"/>
        <v>289.40625</v>
      </c>
    </row>
    <row r="360" spans="1:61" ht="15.75" customHeight="1" x14ac:dyDescent="0.2">
      <c r="A360" s="3" t="s">
        <v>179</v>
      </c>
      <c r="B360" s="4">
        <f t="shared" ref="B360:BI360" si="306">B59*5%</f>
        <v>208.33333333333337</v>
      </c>
      <c r="C360" s="4">
        <f t="shared" si="306"/>
        <v>208.33333333333337</v>
      </c>
      <c r="D360" s="4">
        <f t="shared" si="306"/>
        <v>208.33333333333337</v>
      </c>
      <c r="E360" s="4">
        <f t="shared" si="306"/>
        <v>208.33333333333337</v>
      </c>
      <c r="F360" s="4">
        <f t="shared" si="306"/>
        <v>208.33333333333337</v>
      </c>
      <c r="G360" s="4">
        <f t="shared" si="306"/>
        <v>208.33333333333337</v>
      </c>
      <c r="H360" s="4">
        <f t="shared" si="306"/>
        <v>208.33333333333337</v>
      </c>
      <c r="I360" s="4">
        <f t="shared" si="306"/>
        <v>208.33333333333337</v>
      </c>
      <c r="J360" s="4">
        <f t="shared" si="306"/>
        <v>208.33333333333337</v>
      </c>
      <c r="K360" s="4">
        <f t="shared" si="306"/>
        <v>208.33333333333337</v>
      </c>
      <c r="L360" s="4">
        <f t="shared" si="306"/>
        <v>208.33333333333337</v>
      </c>
      <c r="M360" s="4">
        <f t="shared" si="306"/>
        <v>208.33333333333337</v>
      </c>
      <c r="N360" s="4">
        <f t="shared" si="306"/>
        <v>218.75000000000006</v>
      </c>
      <c r="O360" s="4">
        <f t="shared" si="306"/>
        <v>218.75000000000006</v>
      </c>
      <c r="P360" s="4">
        <f t="shared" si="306"/>
        <v>218.75000000000006</v>
      </c>
      <c r="Q360" s="4">
        <f t="shared" si="306"/>
        <v>218.75000000000006</v>
      </c>
      <c r="R360" s="4">
        <f t="shared" si="306"/>
        <v>218.75000000000006</v>
      </c>
      <c r="S360" s="4">
        <f t="shared" si="306"/>
        <v>218.75000000000006</v>
      </c>
      <c r="T360" s="4">
        <f t="shared" si="306"/>
        <v>218.75000000000006</v>
      </c>
      <c r="U360" s="4">
        <f t="shared" si="306"/>
        <v>218.75000000000006</v>
      </c>
      <c r="V360" s="4">
        <f t="shared" si="306"/>
        <v>218.75000000000006</v>
      </c>
      <c r="W360" s="4">
        <f t="shared" si="306"/>
        <v>218.75000000000006</v>
      </c>
      <c r="X360" s="4">
        <f t="shared" si="306"/>
        <v>218.75000000000006</v>
      </c>
      <c r="Y360" s="4">
        <f t="shared" si="306"/>
        <v>218.75000000000006</v>
      </c>
      <c r="Z360" s="4">
        <f t="shared" si="306"/>
        <v>229.68750000000006</v>
      </c>
      <c r="AA360" s="4">
        <f t="shared" si="306"/>
        <v>229.68750000000006</v>
      </c>
      <c r="AB360" s="4">
        <f t="shared" si="306"/>
        <v>229.68750000000006</v>
      </c>
      <c r="AC360" s="4">
        <f t="shared" si="306"/>
        <v>229.68750000000006</v>
      </c>
      <c r="AD360" s="4">
        <f t="shared" si="306"/>
        <v>229.68750000000006</v>
      </c>
      <c r="AE360" s="4">
        <f t="shared" si="306"/>
        <v>229.68750000000006</v>
      </c>
      <c r="AF360" s="4">
        <f t="shared" si="306"/>
        <v>229.68750000000006</v>
      </c>
      <c r="AG360" s="4">
        <f t="shared" si="306"/>
        <v>229.68750000000006</v>
      </c>
      <c r="AH360" s="4">
        <f t="shared" si="306"/>
        <v>229.68750000000006</v>
      </c>
      <c r="AI360" s="4">
        <f t="shared" si="306"/>
        <v>229.68750000000006</v>
      </c>
      <c r="AJ360" s="4">
        <f t="shared" si="306"/>
        <v>229.68750000000006</v>
      </c>
      <c r="AK360" s="4">
        <f t="shared" si="306"/>
        <v>229.68750000000006</v>
      </c>
      <c r="AL360" s="4">
        <f t="shared" si="306"/>
        <v>241.17187500000006</v>
      </c>
      <c r="AM360" s="4">
        <f t="shared" si="306"/>
        <v>241.17187500000006</v>
      </c>
      <c r="AN360" s="4">
        <f t="shared" si="306"/>
        <v>241.17187500000006</v>
      </c>
      <c r="AO360" s="4">
        <f t="shared" si="306"/>
        <v>241.17187500000006</v>
      </c>
      <c r="AP360" s="4">
        <f t="shared" si="306"/>
        <v>241.17187500000006</v>
      </c>
      <c r="AQ360" s="4">
        <f t="shared" si="306"/>
        <v>241.17187500000006</v>
      </c>
      <c r="AR360" s="4">
        <f t="shared" si="306"/>
        <v>241.17187500000006</v>
      </c>
      <c r="AS360" s="4">
        <f t="shared" si="306"/>
        <v>241.17187500000006</v>
      </c>
      <c r="AT360" s="4">
        <f t="shared" si="306"/>
        <v>241.17187500000006</v>
      </c>
      <c r="AU360" s="4">
        <f t="shared" si="306"/>
        <v>241.17187500000006</v>
      </c>
      <c r="AV360" s="4">
        <f t="shared" si="306"/>
        <v>241.17187500000006</v>
      </c>
      <c r="AW360" s="4">
        <f t="shared" si="306"/>
        <v>241.17187500000006</v>
      </c>
      <c r="AX360" s="4">
        <f t="shared" si="306"/>
        <v>253.23046875000006</v>
      </c>
      <c r="AY360" s="4">
        <f t="shared" si="306"/>
        <v>253.23046875000006</v>
      </c>
      <c r="AZ360" s="4">
        <f t="shared" si="306"/>
        <v>253.23046875000006</v>
      </c>
      <c r="BA360" s="4">
        <f t="shared" si="306"/>
        <v>253.23046875000006</v>
      </c>
      <c r="BB360" s="4">
        <f t="shared" si="306"/>
        <v>253.23046875000006</v>
      </c>
      <c r="BC360" s="4">
        <f t="shared" si="306"/>
        <v>253.23046875000006</v>
      </c>
      <c r="BD360" s="4">
        <f t="shared" si="306"/>
        <v>253.23046875000006</v>
      </c>
      <c r="BE360" s="4">
        <f t="shared" si="306"/>
        <v>253.23046875000006</v>
      </c>
      <c r="BF360" s="4">
        <f t="shared" si="306"/>
        <v>253.23046875000006</v>
      </c>
      <c r="BG360" s="4">
        <f t="shared" si="306"/>
        <v>253.23046875000006</v>
      </c>
      <c r="BH360" s="4">
        <f t="shared" si="306"/>
        <v>253.23046875000006</v>
      </c>
      <c r="BI360" s="4">
        <f t="shared" si="306"/>
        <v>253.23046875000006</v>
      </c>
    </row>
    <row r="361" spans="1:61" ht="15.75" customHeight="1" x14ac:dyDescent="0.2">
      <c r="A361" s="3" t="s">
        <v>180</v>
      </c>
      <c r="B361" s="4">
        <f t="shared" ref="B361:BI361" si="307">B60*5%</f>
        <v>141.66666666666669</v>
      </c>
      <c r="C361" s="4">
        <f t="shared" si="307"/>
        <v>141.66666666666669</v>
      </c>
      <c r="D361" s="4">
        <f t="shared" si="307"/>
        <v>141.66666666666669</v>
      </c>
      <c r="E361" s="4">
        <f t="shared" si="307"/>
        <v>141.66666666666669</v>
      </c>
      <c r="F361" s="4">
        <f t="shared" si="307"/>
        <v>141.66666666666669</v>
      </c>
      <c r="G361" s="4">
        <f t="shared" si="307"/>
        <v>141.66666666666669</v>
      </c>
      <c r="H361" s="4">
        <f t="shared" si="307"/>
        <v>141.66666666666669</v>
      </c>
      <c r="I361" s="4">
        <f t="shared" si="307"/>
        <v>141.66666666666669</v>
      </c>
      <c r="J361" s="4">
        <f t="shared" si="307"/>
        <v>141.66666666666669</v>
      </c>
      <c r="K361" s="4">
        <f t="shared" si="307"/>
        <v>141.66666666666669</v>
      </c>
      <c r="L361" s="4">
        <f t="shared" si="307"/>
        <v>141.66666666666669</v>
      </c>
      <c r="M361" s="4">
        <f t="shared" si="307"/>
        <v>141.66666666666669</v>
      </c>
      <c r="N361" s="4">
        <f t="shared" si="307"/>
        <v>148.75000000000003</v>
      </c>
      <c r="O361" s="4">
        <f t="shared" si="307"/>
        <v>148.75000000000003</v>
      </c>
      <c r="P361" s="4">
        <f t="shared" si="307"/>
        <v>148.75000000000003</v>
      </c>
      <c r="Q361" s="4">
        <f t="shared" si="307"/>
        <v>148.75000000000003</v>
      </c>
      <c r="R361" s="4">
        <f t="shared" si="307"/>
        <v>148.75000000000003</v>
      </c>
      <c r="S361" s="4">
        <f t="shared" si="307"/>
        <v>148.75000000000003</v>
      </c>
      <c r="T361" s="4">
        <f t="shared" si="307"/>
        <v>148.75000000000003</v>
      </c>
      <c r="U361" s="4">
        <f t="shared" si="307"/>
        <v>148.75000000000003</v>
      </c>
      <c r="V361" s="4">
        <f t="shared" si="307"/>
        <v>148.75000000000003</v>
      </c>
      <c r="W361" s="4">
        <f t="shared" si="307"/>
        <v>148.75000000000003</v>
      </c>
      <c r="X361" s="4">
        <f t="shared" si="307"/>
        <v>148.75000000000003</v>
      </c>
      <c r="Y361" s="4">
        <f t="shared" si="307"/>
        <v>148.75000000000003</v>
      </c>
      <c r="Z361" s="4">
        <f t="shared" si="307"/>
        <v>156.18750000000003</v>
      </c>
      <c r="AA361" s="4">
        <f t="shared" si="307"/>
        <v>156.18750000000003</v>
      </c>
      <c r="AB361" s="4">
        <f t="shared" si="307"/>
        <v>156.18750000000003</v>
      </c>
      <c r="AC361" s="4">
        <f t="shared" si="307"/>
        <v>156.18750000000003</v>
      </c>
      <c r="AD361" s="4">
        <f t="shared" si="307"/>
        <v>156.18750000000003</v>
      </c>
      <c r="AE361" s="4">
        <f t="shared" si="307"/>
        <v>156.18750000000003</v>
      </c>
      <c r="AF361" s="4">
        <f t="shared" si="307"/>
        <v>156.18750000000003</v>
      </c>
      <c r="AG361" s="4">
        <f t="shared" si="307"/>
        <v>156.18750000000003</v>
      </c>
      <c r="AH361" s="4">
        <f t="shared" si="307"/>
        <v>156.18750000000003</v>
      </c>
      <c r="AI361" s="4">
        <f t="shared" si="307"/>
        <v>156.18750000000003</v>
      </c>
      <c r="AJ361" s="4">
        <f t="shared" si="307"/>
        <v>156.18750000000003</v>
      </c>
      <c r="AK361" s="4">
        <f t="shared" si="307"/>
        <v>156.18750000000003</v>
      </c>
      <c r="AL361" s="4">
        <f t="shared" si="307"/>
        <v>163.99687500000005</v>
      </c>
      <c r="AM361" s="4">
        <f t="shared" si="307"/>
        <v>163.99687500000005</v>
      </c>
      <c r="AN361" s="4">
        <f t="shared" si="307"/>
        <v>163.99687500000005</v>
      </c>
      <c r="AO361" s="4">
        <f t="shared" si="307"/>
        <v>163.99687500000005</v>
      </c>
      <c r="AP361" s="4">
        <f t="shared" si="307"/>
        <v>163.99687500000005</v>
      </c>
      <c r="AQ361" s="4">
        <f t="shared" si="307"/>
        <v>163.99687500000005</v>
      </c>
      <c r="AR361" s="4">
        <f t="shared" si="307"/>
        <v>163.99687500000005</v>
      </c>
      <c r="AS361" s="4">
        <f t="shared" si="307"/>
        <v>163.99687500000005</v>
      </c>
      <c r="AT361" s="4">
        <f t="shared" si="307"/>
        <v>163.99687500000005</v>
      </c>
      <c r="AU361" s="4">
        <f t="shared" si="307"/>
        <v>163.99687500000005</v>
      </c>
      <c r="AV361" s="4">
        <f t="shared" si="307"/>
        <v>163.99687500000005</v>
      </c>
      <c r="AW361" s="4">
        <f t="shared" si="307"/>
        <v>163.99687500000005</v>
      </c>
      <c r="AX361" s="4">
        <f t="shared" si="307"/>
        <v>172.19671875000006</v>
      </c>
      <c r="AY361" s="4">
        <f t="shared" si="307"/>
        <v>172.19671875000006</v>
      </c>
      <c r="AZ361" s="4">
        <f t="shared" si="307"/>
        <v>172.19671875000006</v>
      </c>
      <c r="BA361" s="4">
        <f t="shared" si="307"/>
        <v>172.19671875000006</v>
      </c>
      <c r="BB361" s="4">
        <f t="shared" si="307"/>
        <v>172.19671875000006</v>
      </c>
      <c r="BC361" s="4">
        <f t="shared" si="307"/>
        <v>172.19671875000006</v>
      </c>
      <c r="BD361" s="4">
        <f t="shared" si="307"/>
        <v>172.19671875000006</v>
      </c>
      <c r="BE361" s="4">
        <f t="shared" si="307"/>
        <v>172.19671875000006</v>
      </c>
      <c r="BF361" s="4">
        <f t="shared" si="307"/>
        <v>172.19671875000006</v>
      </c>
      <c r="BG361" s="4">
        <f t="shared" si="307"/>
        <v>172.19671875000006</v>
      </c>
      <c r="BH361" s="4">
        <f t="shared" si="307"/>
        <v>172.19671875000006</v>
      </c>
      <c r="BI361" s="4">
        <f t="shared" si="307"/>
        <v>172.19671875000006</v>
      </c>
    </row>
    <row r="362" spans="1:61" ht="15.75" customHeight="1" x14ac:dyDescent="0.2">
      <c r="A362" s="3" t="s">
        <v>181</v>
      </c>
      <c r="B362" s="4">
        <f t="shared" ref="B362:BI362" si="308">B61*5%</f>
        <v>250</v>
      </c>
      <c r="C362" s="4">
        <f t="shared" si="308"/>
        <v>250</v>
      </c>
      <c r="D362" s="4">
        <f t="shared" si="308"/>
        <v>250</v>
      </c>
      <c r="E362" s="4">
        <f t="shared" si="308"/>
        <v>250</v>
      </c>
      <c r="F362" s="4">
        <f t="shared" si="308"/>
        <v>250</v>
      </c>
      <c r="G362" s="4">
        <f t="shared" si="308"/>
        <v>250</v>
      </c>
      <c r="H362" s="4">
        <f t="shared" si="308"/>
        <v>250</v>
      </c>
      <c r="I362" s="4">
        <f t="shared" si="308"/>
        <v>250</v>
      </c>
      <c r="J362" s="4">
        <f t="shared" si="308"/>
        <v>250</v>
      </c>
      <c r="K362" s="4">
        <f t="shared" si="308"/>
        <v>250</v>
      </c>
      <c r="L362" s="4">
        <f t="shared" si="308"/>
        <v>250</v>
      </c>
      <c r="M362" s="4">
        <f t="shared" si="308"/>
        <v>250</v>
      </c>
      <c r="N362" s="4">
        <f t="shared" si="308"/>
        <v>262.5</v>
      </c>
      <c r="O362" s="4">
        <f t="shared" si="308"/>
        <v>262.5</v>
      </c>
      <c r="P362" s="4">
        <f t="shared" si="308"/>
        <v>262.5</v>
      </c>
      <c r="Q362" s="4">
        <f t="shared" si="308"/>
        <v>262.5</v>
      </c>
      <c r="R362" s="4">
        <f t="shared" si="308"/>
        <v>262.5</v>
      </c>
      <c r="S362" s="4">
        <f t="shared" si="308"/>
        <v>262.5</v>
      </c>
      <c r="T362" s="4">
        <f t="shared" si="308"/>
        <v>262.5</v>
      </c>
      <c r="U362" s="4">
        <f t="shared" si="308"/>
        <v>262.5</v>
      </c>
      <c r="V362" s="4">
        <f t="shared" si="308"/>
        <v>262.5</v>
      </c>
      <c r="W362" s="4">
        <f t="shared" si="308"/>
        <v>262.5</v>
      </c>
      <c r="X362" s="4">
        <f t="shared" si="308"/>
        <v>262.5</v>
      </c>
      <c r="Y362" s="4">
        <f t="shared" si="308"/>
        <v>262.5</v>
      </c>
      <c r="Z362" s="4">
        <f t="shared" si="308"/>
        <v>275.625</v>
      </c>
      <c r="AA362" s="4">
        <f t="shared" si="308"/>
        <v>275.625</v>
      </c>
      <c r="AB362" s="4">
        <f t="shared" si="308"/>
        <v>275.625</v>
      </c>
      <c r="AC362" s="4">
        <f t="shared" si="308"/>
        <v>275.625</v>
      </c>
      <c r="AD362" s="4">
        <f t="shared" si="308"/>
        <v>275.625</v>
      </c>
      <c r="AE362" s="4">
        <f t="shared" si="308"/>
        <v>275.625</v>
      </c>
      <c r="AF362" s="4">
        <f t="shared" si="308"/>
        <v>275.625</v>
      </c>
      <c r="AG362" s="4">
        <f t="shared" si="308"/>
        <v>275.625</v>
      </c>
      <c r="AH362" s="4">
        <f t="shared" si="308"/>
        <v>275.625</v>
      </c>
      <c r="AI362" s="4">
        <f t="shared" si="308"/>
        <v>275.625</v>
      </c>
      <c r="AJ362" s="4">
        <f t="shared" si="308"/>
        <v>275.625</v>
      </c>
      <c r="AK362" s="4">
        <f t="shared" si="308"/>
        <v>275.625</v>
      </c>
      <c r="AL362" s="4">
        <f t="shared" si="308"/>
        <v>289.40625</v>
      </c>
      <c r="AM362" s="4">
        <f t="shared" si="308"/>
        <v>289.40625</v>
      </c>
      <c r="AN362" s="4">
        <f t="shared" si="308"/>
        <v>289.40625</v>
      </c>
      <c r="AO362" s="4">
        <f t="shared" si="308"/>
        <v>289.40625</v>
      </c>
      <c r="AP362" s="4">
        <f t="shared" si="308"/>
        <v>289.40625</v>
      </c>
      <c r="AQ362" s="4">
        <f t="shared" si="308"/>
        <v>289.40625</v>
      </c>
      <c r="AR362" s="4">
        <f t="shared" si="308"/>
        <v>289.40625</v>
      </c>
      <c r="AS362" s="4">
        <f t="shared" si="308"/>
        <v>289.40625</v>
      </c>
      <c r="AT362" s="4">
        <f t="shared" si="308"/>
        <v>289.40625</v>
      </c>
      <c r="AU362" s="4">
        <f t="shared" si="308"/>
        <v>289.40625</v>
      </c>
      <c r="AV362" s="4">
        <f t="shared" si="308"/>
        <v>289.40625</v>
      </c>
      <c r="AW362" s="4">
        <f t="shared" si="308"/>
        <v>289.40625</v>
      </c>
      <c r="AX362" s="4">
        <f t="shared" si="308"/>
        <v>303.87656250000003</v>
      </c>
      <c r="AY362" s="4">
        <f t="shared" si="308"/>
        <v>303.87656250000003</v>
      </c>
      <c r="AZ362" s="4">
        <f t="shared" si="308"/>
        <v>303.87656250000003</v>
      </c>
      <c r="BA362" s="4">
        <f t="shared" si="308"/>
        <v>303.87656250000003</v>
      </c>
      <c r="BB362" s="4">
        <f t="shared" si="308"/>
        <v>303.87656250000003</v>
      </c>
      <c r="BC362" s="4">
        <f t="shared" si="308"/>
        <v>303.87656250000003</v>
      </c>
      <c r="BD362" s="4">
        <f t="shared" si="308"/>
        <v>303.87656250000003</v>
      </c>
      <c r="BE362" s="4">
        <f t="shared" si="308"/>
        <v>303.87656250000003</v>
      </c>
      <c r="BF362" s="4">
        <f t="shared" si="308"/>
        <v>303.87656250000003</v>
      </c>
      <c r="BG362" s="4">
        <f t="shared" si="308"/>
        <v>303.87656250000003</v>
      </c>
      <c r="BH362" s="4">
        <f t="shared" si="308"/>
        <v>303.87656250000003</v>
      </c>
      <c r="BI362" s="4">
        <f t="shared" si="308"/>
        <v>303.87656250000003</v>
      </c>
    </row>
    <row r="363" spans="1:61" ht="15.75" customHeight="1" x14ac:dyDescent="0.2">
      <c r="A363" s="3" t="s">
        <v>182</v>
      </c>
      <c r="B363" s="4">
        <f t="shared" ref="B363:BI363" si="309">B62*5%</f>
        <v>0</v>
      </c>
      <c r="C363" s="4">
        <f t="shared" si="309"/>
        <v>0</v>
      </c>
      <c r="D363" s="4">
        <f t="shared" si="309"/>
        <v>0</v>
      </c>
      <c r="E363" s="4">
        <f t="shared" si="309"/>
        <v>0</v>
      </c>
      <c r="F363" s="4">
        <f t="shared" si="309"/>
        <v>0</v>
      </c>
      <c r="G363" s="4">
        <f t="shared" si="309"/>
        <v>0</v>
      </c>
      <c r="H363" s="4">
        <f t="shared" si="309"/>
        <v>0</v>
      </c>
      <c r="I363" s="4">
        <f t="shared" si="309"/>
        <v>0</v>
      </c>
      <c r="J363" s="4">
        <f t="shared" si="309"/>
        <v>0</v>
      </c>
      <c r="K363" s="4">
        <f t="shared" si="309"/>
        <v>0</v>
      </c>
      <c r="L363" s="4">
        <f t="shared" si="309"/>
        <v>0</v>
      </c>
      <c r="M363" s="4">
        <f t="shared" si="309"/>
        <v>0</v>
      </c>
      <c r="N363" s="4">
        <f t="shared" si="309"/>
        <v>145.83333333333334</v>
      </c>
      <c r="O363" s="4">
        <f t="shared" si="309"/>
        <v>145.83333333333334</v>
      </c>
      <c r="P363" s="4">
        <f t="shared" si="309"/>
        <v>145.83333333333334</v>
      </c>
      <c r="Q363" s="4">
        <f t="shared" si="309"/>
        <v>145.83333333333334</v>
      </c>
      <c r="R363" s="4">
        <f t="shared" si="309"/>
        <v>145.83333333333334</v>
      </c>
      <c r="S363" s="4">
        <f t="shared" si="309"/>
        <v>145.83333333333334</v>
      </c>
      <c r="T363" s="4">
        <f t="shared" si="309"/>
        <v>145.83333333333334</v>
      </c>
      <c r="U363" s="4">
        <f t="shared" si="309"/>
        <v>145.83333333333334</v>
      </c>
      <c r="V363" s="4">
        <f t="shared" si="309"/>
        <v>145.83333333333334</v>
      </c>
      <c r="W363" s="4">
        <f t="shared" si="309"/>
        <v>145.83333333333334</v>
      </c>
      <c r="X363" s="4">
        <f t="shared" si="309"/>
        <v>145.83333333333334</v>
      </c>
      <c r="Y363" s="4">
        <f t="shared" si="309"/>
        <v>145.83333333333334</v>
      </c>
      <c r="Z363" s="4">
        <f t="shared" si="309"/>
        <v>153.125</v>
      </c>
      <c r="AA363" s="4">
        <f t="shared" si="309"/>
        <v>153.125</v>
      </c>
      <c r="AB363" s="4">
        <f t="shared" si="309"/>
        <v>153.125</v>
      </c>
      <c r="AC363" s="4">
        <f t="shared" si="309"/>
        <v>153.125</v>
      </c>
      <c r="AD363" s="4">
        <f t="shared" si="309"/>
        <v>153.125</v>
      </c>
      <c r="AE363" s="4">
        <f t="shared" si="309"/>
        <v>153.125</v>
      </c>
      <c r="AF363" s="4">
        <f t="shared" si="309"/>
        <v>153.125</v>
      </c>
      <c r="AG363" s="4">
        <f t="shared" si="309"/>
        <v>153.125</v>
      </c>
      <c r="AH363" s="4">
        <f t="shared" si="309"/>
        <v>153.125</v>
      </c>
      <c r="AI363" s="4">
        <f t="shared" si="309"/>
        <v>153.125</v>
      </c>
      <c r="AJ363" s="4">
        <f t="shared" si="309"/>
        <v>153.125</v>
      </c>
      <c r="AK363" s="4">
        <f t="shared" si="309"/>
        <v>153.125</v>
      </c>
      <c r="AL363" s="4">
        <f t="shared" si="309"/>
        <v>160.78125</v>
      </c>
      <c r="AM363" s="4">
        <f t="shared" si="309"/>
        <v>160.78125</v>
      </c>
      <c r="AN363" s="4">
        <f t="shared" si="309"/>
        <v>160.78125</v>
      </c>
      <c r="AO363" s="4">
        <f t="shared" si="309"/>
        <v>160.78125</v>
      </c>
      <c r="AP363" s="4">
        <f t="shared" si="309"/>
        <v>160.78125</v>
      </c>
      <c r="AQ363" s="4">
        <f t="shared" si="309"/>
        <v>160.78125</v>
      </c>
      <c r="AR363" s="4">
        <f t="shared" si="309"/>
        <v>160.78125</v>
      </c>
      <c r="AS363" s="4">
        <f t="shared" si="309"/>
        <v>160.78125</v>
      </c>
      <c r="AT363" s="4">
        <f t="shared" si="309"/>
        <v>160.78125</v>
      </c>
      <c r="AU363" s="4">
        <f t="shared" si="309"/>
        <v>160.78125</v>
      </c>
      <c r="AV363" s="4">
        <f t="shared" si="309"/>
        <v>160.78125</v>
      </c>
      <c r="AW363" s="4">
        <f t="shared" si="309"/>
        <v>160.78125</v>
      </c>
      <c r="AX363" s="4">
        <f t="shared" si="309"/>
        <v>168.8203125</v>
      </c>
      <c r="AY363" s="4">
        <f t="shared" si="309"/>
        <v>168.8203125</v>
      </c>
      <c r="AZ363" s="4">
        <f t="shared" si="309"/>
        <v>168.8203125</v>
      </c>
      <c r="BA363" s="4">
        <f t="shared" si="309"/>
        <v>168.8203125</v>
      </c>
      <c r="BB363" s="4">
        <f t="shared" si="309"/>
        <v>168.8203125</v>
      </c>
      <c r="BC363" s="4">
        <f t="shared" si="309"/>
        <v>168.8203125</v>
      </c>
      <c r="BD363" s="4">
        <f t="shared" si="309"/>
        <v>168.8203125</v>
      </c>
      <c r="BE363" s="4">
        <f t="shared" si="309"/>
        <v>168.8203125</v>
      </c>
      <c r="BF363" s="4">
        <f t="shared" si="309"/>
        <v>168.8203125</v>
      </c>
      <c r="BG363" s="4">
        <f t="shared" si="309"/>
        <v>168.8203125</v>
      </c>
      <c r="BH363" s="4">
        <f t="shared" si="309"/>
        <v>168.8203125</v>
      </c>
      <c r="BI363" s="4">
        <f t="shared" si="309"/>
        <v>168.8203125</v>
      </c>
    </row>
    <row r="364" spans="1:61" ht="15.75" customHeight="1" x14ac:dyDescent="0.2">
      <c r="A364" s="3" t="s">
        <v>183</v>
      </c>
      <c r="B364" s="4">
        <f t="shared" ref="B364:BI364" si="310">B63*5%</f>
        <v>0</v>
      </c>
      <c r="C364" s="4">
        <f t="shared" si="310"/>
        <v>0</v>
      </c>
      <c r="D364" s="4">
        <f t="shared" si="310"/>
        <v>0</v>
      </c>
      <c r="E364" s="4">
        <f t="shared" si="310"/>
        <v>0</v>
      </c>
      <c r="F364" s="4">
        <f t="shared" si="310"/>
        <v>0</v>
      </c>
      <c r="G364" s="4">
        <f t="shared" si="310"/>
        <v>0</v>
      </c>
      <c r="H364" s="4">
        <f t="shared" si="310"/>
        <v>0</v>
      </c>
      <c r="I364" s="4">
        <f t="shared" si="310"/>
        <v>0</v>
      </c>
      <c r="J364" s="4">
        <f t="shared" si="310"/>
        <v>0</v>
      </c>
      <c r="K364" s="4">
        <f t="shared" si="310"/>
        <v>0</v>
      </c>
      <c r="L364" s="4">
        <f t="shared" si="310"/>
        <v>0</v>
      </c>
      <c r="M364" s="4">
        <f t="shared" si="310"/>
        <v>0</v>
      </c>
      <c r="N364" s="4">
        <f t="shared" si="310"/>
        <v>145.83333333333334</v>
      </c>
      <c r="O364" s="4">
        <f t="shared" si="310"/>
        <v>145.83333333333334</v>
      </c>
      <c r="P364" s="4">
        <f t="shared" si="310"/>
        <v>145.83333333333334</v>
      </c>
      <c r="Q364" s="4">
        <f t="shared" si="310"/>
        <v>145.83333333333334</v>
      </c>
      <c r="R364" s="4">
        <f t="shared" si="310"/>
        <v>145.83333333333334</v>
      </c>
      <c r="S364" s="4">
        <f t="shared" si="310"/>
        <v>145.83333333333334</v>
      </c>
      <c r="T364" s="4">
        <f t="shared" si="310"/>
        <v>145.83333333333334</v>
      </c>
      <c r="U364" s="4">
        <f t="shared" si="310"/>
        <v>145.83333333333334</v>
      </c>
      <c r="V364" s="4">
        <f t="shared" si="310"/>
        <v>145.83333333333334</v>
      </c>
      <c r="W364" s="4">
        <f t="shared" si="310"/>
        <v>145.83333333333334</v>
      </c>
      <c r="X364" s="4">
        <f t="shared" si="310"/>
        <v>145.83333333333334</v>
      </c>
      <c r="Y364" s="4">
        <f t="shared" si="310"/>
        <v>145.83333333333334</v>
      </c>
      <c r="Z364" s="4">
        <f t="shared" si="310"/>
        <v>153.125</v>
      </c>
      <c r="AA364" s="4">
        <f t="shared" si="310"/>
        <v>153.125</v>
      </c>
      <c r="AB364" s="4">
        <f t="shared" si="310"/>
        <v>153.125</v>
      </c>
      <c r="AC364" s="4">
        <f t="shared" si="310"/>
        <v>153.125</v>
      </c>
      <c r="AD364" s="4">
        <f t="shared" si="310"/>
        <v>153.125</v>
      </c>
      <c r="AE364" s="4">
        <f t="shared" si="310"/>
        <v>153.125</v>
      </c>
      <c r="AF364" s="4">
        <f t="shared" si="310"/>
        <v>153.125</v>
      </c>
      <c r="AG364" s="4">
        <f t="shared" si="310"/>
        <v>153.125</v>
      </c>
      <c r="AH364" s="4">
        <f t="shared" si="310"/>
        <v>153.125</v>
      </c>
      <c r="AI364" s="4">
        <f t="shared" si="310"/>
        <v>153.125</v>
      </c>
      <c r="AJ364" s="4">
        <f t="shared" si="310"/>
        <v>153.125</v>
      </c>
      <c r="AK364" s="4">
        <f t="shared" si="310"/>
        <v>153.125</v>
      </c>
      <c r="AL364" s="4">
        <f t="shared" si="310"/>
        <v>160.78125</v>
      </c>
      <c r="AM364" s="4">
        <f t="shared" si="310"/>
        <v>160.78125</v>
      </c>
      <c r="AN364" s="4">
        <f t="shared" si="310"/>
        <v>160.78125</v>
      </c>
      <c r="AO364" s="4">
        <f t="shared" si="310"/>
        <v>160.78125</v>
      </c>
      <c r="AP364" s="4">
        <f t="shared" si="310"/>
        <v>160.78125</v>
      </c>
      <c r="AQ364" s="4">
        <f t="shared" si="310"/>
        <v>160.78125</v>
      </c>
      <c r="AR364" s="4">
        <f t="shared" si="310"/>
        <v>160.78125</v>
      </c>
      <c r="AS364" s="4">
        <f t="shared" si="310"/>
        <v>160.78125</v>
      </c>
      <c r="AT364" s="4">
        <f t="shared" si="310"/>
        <v>160.78125</v>
      </c>
      <c r="AU364" s="4">
        <f t="shared" si="310"/>
        <v>160.78125</v>
      </c>
      <c r="AV364" s="4">
        <f t="shared" si="310"/>
        <v>160.78125</v>
      </c>
      <c r="AW364" s="4">
        <f t="shared" si="310"/>
        <v>160.78125</v>
      </c>
      <c r="AX364" s="4">
        <f t="shared" si="310"/>
        <v>168.8203125</v>
      </c>
      <c r="AY364" s="4">
        <f t="shared" si="310"/>
        <v>168.8203125</v>
      </c>
      <c r="AZ364" s="4">
        <f t="shared" si="310"/>
        <v>168.8203125</v>
      </c>
      <c r="BA364" s="4">
        <f t="shared" si="310"/>
        <v>168.8203125</v>
      </c>
      <c r="BB364" s="4">
        <f t="shared" si="310"/>
        <v>168.8203125</v>
      </c>
      <c r="BC364" s="4">
        <f t="shared" si="310"/>
        <v>168.8203125</v>
      </c>
      <c r="BD364" s="4">
        <f t="shared" si="310"/>
        <v>168.8203125</v>
      </c>
      <c r="BE364" s="4">
        <f t="shared" si="310"/>
        <v>168.8203125</v>
      </c>
      <c r="BF364" s="4">
        <f t="shared" si="310"/>
        <v>168.8203125</v>
      </c>
      <c r="BG364" s="4">
        <f t="shared" si="310"/>
        <v>168.8203125</v>
      </c>
      <c r="BH364" s="4">
        <f t="shared" si="310"/>
        <v>168.8203125</v>
      </c>
      <c r="BI364" s="4">
        <f t="shared" si="310"/>
        <v>168.8203125</v>
      </c>
    </row>
    <row r="365" spans="1:61" ht="15.75" customHeight="1" x14ac:dyDescent="0.2">
      <c r="A365" s="3" t="s">
        <v>184</v>
      </c>
      <c r="B365" s="4">
        <f t="shared" ref="B365:BI365" si="311">B64*5%</f>
        <v>0</v>
      </c>
      <c r="C365" s="4">
        <f t="shared" si="311"/>
        <v>0</v>
      </c>
      <c r="D365" s="4">
        <f t="shared" si="311"/>
        <v>0</v>
      </c>
      <c r="E365" s="4">
        <f t="shared" si="311"/>
        <v>0</v>
      </c>
      <c r="F365" s="4">
        <f t="shared" si="311"/>
        <v>0</v>
      </c>
      <c r="G365" s="4">
        <f t="shared" si="311"/>
        <v>0</v>
      </c>
      <c r="H365" s="4">
        <f t="shared" si="311"/>
        <v>179.16666666666669</v>
      </c>
      <c r="I365" s="4">
        <f t="shared" si="311"/>
        <v>179.16666666666669</v>
      </c>
      <c r="J365" s="4">
        <f t="shared" si="311"/>
        <v>179.16666666666669</v>
      </c>
      <c r="K365" s="4">
        <f t="shared" si="311"/>
        <v>179.16666666666669</v>
      </c>
      <c r="L365" s="4">
        <f t="shared" si="311"/>
        <v>179.16666666666669</v>
      </c>
      <c r="M365" s="4">
        <f t="shared" si="311"/>
        <v>179.16666666666669</v>
      </c>
      <c r="N365" s="4">
        <f t="shared" si="311"/>
        <v>188.12500000000003</v>
      </c>
      <c r="O365" s="4">
        <f t="shared" si="311"/>
        <v>188.12500000000003</v>
      </c>
      <c r="P365" s="4">
        <f t="shared" si="311"/>
        <v>188.12500000000003</v>
      </c>
      <c r="Q365" s="4">
        <f t="shared" si="311"/>
        <v>188.12500000000003</v>
      </c>
      <c r="R365" s="4">
        <f t="shared" si="311"/>
        <v>188.12500000000003</v>
      </c>
      <c r="S365" s="4">
        <f t="shared" si="311"/>
        <v>188.12500000000003</v>
      </c>
      <c r="T365" s="4">
        <f t="shared" si="311"/>
        <v>188.12500000000003</v>
      </c>
      <c r="U365" s="4">
        <f t="shared" si="311"/>
        <v>188.12500000000003</v>
      </c>
      <c r="V365" s="4">
        <f t="shared" si="311"/>
        <v>188.12500000000003</v>
      </c>
      <c r="W365" s="4">
        <f t="shared" si="311"/>
        <v>188.12500000000003</v>
      </c>
      <c r="X365" s="4">
        <f t="shared" si="311"/>
        <v>188.12500000000003</v>
      </c>
      <c r="Y365" s="4">
        <f t="shared" si="311"/>
        <v>188.12500000000003</v>
      </c>
      <c r="Z365" s="4">
        <f t="shared" si="311"/>
        <v>197.53125000000003</v>
      </c>
      <c r="AA365" s="4">
        <f t="shared" si="311"/>
        <v>197.53125000000003</v>
      </c>
      <c r="AB365" s="4">
        <f t="shared" si="311"/>
        <v>197.53125000000003</v>
      </c>
      <c r="AC365" s="4">
        <f t="shared" si="311"/>
        <v>197.53125000000003</v>
      </c>
      <c r="AD365" s="4">
        <f t="shared" si="311"/>
        <v>197.53125000000003</v>
      </c>
      <c r="AE365" s="4">
        <f t="shared" si="311"/>
        <v>197.53125000000003</v>
      </c>
      <c r="AF365" s="4">
        <f t="shared" si="311"/>
        <v>197.53125000000003</v>
      </c>
      <c r="AG365" s="4">
        <f t="shared" si="311"/>
        <v>197.53125000000003</v>
      </c>
      <c r="AH365" s="4">
        <f t="shared" si="311"/>
        <v>197.53125000000003</v>
      </c>
      <c r="AI365" s="4">
        <f t="shared" si="311"/>
        <v>197.53125000000003</v>
      </c>
      <c r="AJ365" s="4">
        <f t="shared" si="311"/>
        <v>197.53125000000003</v>
      </c>
      <c r="AK365" s="4">
        <f t="shared" si="311"/>
        <v>197.53125000000003</v>
      </c>
      <c r="AL365" s="4">
        <f t="shared" si="311"/>
        <v>207.40781250000006</v>
      </c>
      <c r="AM365" s="4">
        <f t="shared" si="311"/>
        <v>207.40781250000006</v>
      </c>
      <c r="AN365" s="4">
        <f t="shared" si="311"/>
        <v>207.40781250000006</v>
      </c>
      <c r="AO365" s="4">
        <f t="shared" si="311"/>
        <v>207.40781250000006</v>
      </c>
      <c r="AP365" s="4">
        <f t="shared" si="311"/>
        <v>207.40781250000006</v>
      </c>
      <c r="AQ365" s="4">
        <f t="shared" si="311"/>
        <v>207.40781250000006</v>
      </c>
      <c r="AR365" s="4">
        <f t="shared" si="311"/>
        <v>207.40781250000006</v>
      </c>
      <c r="AS365" s="4">
        <f t="shared" si="311"/>
        <v>207.40781250000006</v>
      </c>
      <c r="AT365" s="4">
        <f t="shared" si="311"/>
        <v>207.40781250000006</v>
      </c>
      <c r="AU365" s="4">
        <f t="shared" si="311"/>
        <v>207.40781250000006</v>
      </c>
      <c r="AV365" s="4">
        <f t="shared" si="311"/>
        <v>207.40781250000006</v>
      </c>
      <c r="AW365" s="4">
        <f t="shared" si="311"/>
        <v>207.40781250000006</v>
      </c>
      <c r="AX365" s="4">
        <f t="shared" si="311"/>
        <v>217.77820312500009</v>
      </c>
      <c r="AY365" s="4">
        <f t="shared" si="311"/>
        <v>217.77820312500009</v>
      </c>
      <c r="AZ365" s="4">
        <f t="shared" si="311"/>
        <v>217.77820312500009</v>
      </c>
      <c r="BA365" s="4">
        <f t="shared" si="311"/>
        <v>217.77820312500009</v>
      </c>
      <c r="BB365" s="4">
        <f t="shared" si="311"/>
        <v>217.77820312500009</v>
      </c>
      <c r="BC365" s="4">
        <f t="shared" si="311"/>
        <v>217.77820312500009</v>
      </c>
      <c r="BD365" s="4">
        <f t="shared" si="311"/>
        <v>217.77820312500009</v>
      </c>
      <c r="BE365" s="4">
        <f t="shared" si="311"/>
        <v>217.77820312500009</v>
      </c>
      <c r="BF365" s="4">
        <f t="shared" si="311"/>
        <v>217.77820312500009</v>
      </c>
      <c r="BG365" s="4">
        <f t="shared" si="311"/>
        <v>217.77820312500009</v>
      </c>
      <c r="BH365" s="4">
        <f t="shared" si="311"/>
        <v>217.77820312500009</v>
      </c>
      <c r="BI365" s="4">
        <f t="shared" si="311"/>
        <v>217.77820312500009</v>
      </c>
    </row>
    <row r="366" spans="1:61" ht="15.75" customHeight="1" x14ac:dyDescent="0.2">
      <c r="A366" s="3" t="s">
        <v>185</v>
      </c>
      <c r="B366" s="4">
        <f t="shared" ref="B366:BI366" si="312">B65*5%</f>
        <v>0</v>
      </c>
      <c r="C366" s="4">
        <f t="shared" si="312"/>
        <v>0</v>
      </c>
      <c r="D366" s="4">
        <f t="shared" si="312"/>
        <v>0</v>
      </c>
      <c r="E366" s="4">
        <f t="shared" si="312"/>
        <v>0</v>
      </c>
      <c r="F366" s="4">
        <f t="shared" si="312"/>
        <v>0</v>
      </c>
      <c r="G366" s="4">
        <f t="shared" si="312"/>
        <v>0</v>
      </c>
      <c r="H366" s="4">
        <f t="shared" si="312"/>
        <v>145.83333333333334</v>
      </c>
      <c r="I366" s="4">
        <f t="shared" si="312"/>
        <v>145.83333333333334</v>
      </c>
      <c r="J366" s="4">
        <f t="shared" si="312"/>
        <v>145.83333333333334</v>
      </c>
      <c r="K366" s="4">
        <f t="shared" si="312"/>
        <v>145.83333333333334</v>
      </c>
      <c r="L366" s="4">
        <f t="shared" si="312"/>
        <v>145.83333333333334</v>
      </c>
      <c r="M366" s="4">
        <f t="shared" si="312"/>
        <v>145.83333333333334</v>
      </c>
      <c r="N366" s="4">
        <f t="shared" si="312"/>
        <v>145.83333333333334</v>
      </c>
      <c r="O366" s="4">
        <f t="shared" si="312"/>
        <v>145.83333333333334</v>
      </c>
      <c r="P366" s="4">
        <f t="shared" si="312"/>
        <v>145.83333333333334</v>
      </c>
      <c r="Q366" s="4">
        <f t="shared" si="312"/>
        <v>145.83333333333334</v>
      </c>
      <c r="R366" s="4">
        <f t="shared" si="312"/>
        <v>145.83333333333334</v>
      </c>
      <c r="S366" s="4">
        <f t="shared" si="312"/>
        <v>145.83333333333334</v>
      </c>
      <c r="T366" s="4">
        <f t="shared" si="312"/>
        <v>145.83333333333334</v>
      </c>
      <c r="U366" s="4">
        <f t="shared" si="312"/>
        <v>145.83333333333334</v>
      </c>
      <c r="V366" s="4">
        <f t="shared" si="312"/>
        <v>145.83333333333334</v>
      </c>
      <c r="W366" s="4">
        <f t="shared" si="312"/>
        <v>145.83333333333334</v>
      </c>
      <c r="X366" s="4">
        <f t="shared" si="312"/>
        <v>145.83333333333334</v>
      </c>
      <c r="Y366" s="4">
        <f t="shared" si="312"/>
        <v>145.83333333333334</v>
      </c>
      <c r="Z366" s="4">
        <f t="shared" si="312"/>
        <v>153.125</v>
      </c>
      <c r="AA366" s="4">
        <f t="shared" si="312"/>
        <v>153.125</v>
      </c>
      <c r="AB366" s="4">
        <f t="shared" si="312"/>
        <v>153.125</v>
      </c>
      <c r="AC366" s="4">
        <f t="shared" si="312"/>
        <v>153.125</v>
      </c>
      <c r="AD366" s="4">
        <f t="shared" si="312"/>
        <v>153.125</v>
      </c>
      <c r="AE366" s="4">
        <f t="shared" si="312"/>
        <v>153.125</v>
      </c>
      <c r="AF366" s="4">
        <f t="shared" si="312"/>
        <v>153.125</v>
      </c>
      <c r="AG366" s="4">
        <f t="shared" si="312"/>
        <v>153.125</v>
      </c>
      <c r="AH366" s="4">
        <f t="shared" si="312"/>
        <v>153.125</v>
      </c>
      <c r="AI366" s="4">
        <f t="shared" si="312"/>
        <v>153.125</v>
      </c>
      <c r="AJ366" s="4">
        <f t="shared" si="312"/>
        <v>153.125</v>
      </c>
      <c r="AK366" s="4">
        <f t="shared" si="312"/>
        <v>153.125</v>
      </c>
      <c r="AL366" s="4">
        <f t="shared" si="312"/>
        <v>160.78125</v>
      </c>
      <c r="AM366" s="4">
        <f t="shared" si="312"/>
        <v>160.78125</v>
      </c>
      <c r="AN366" s="4">
        <f t="shared" si="312"/>
        <v>160.78125</v>
      </c>
      <c r="AO366" s="4">
        <f t="shared" si="312"/>
        <v>160.78125</v>
      </c>
      <c r="AP366" s="4">
        <f t="shared" si="312"/>
        <v>160.78125</v>
      </c>
      <c r="AQ366" s="4">
        <f t="shared" si="312"/>
        <v>160.78125</v>
      </c>
      <c r="AR366" s="4">
        <f t="shared" si="312"/>
        <v>160.78125</v>
      </c>
      <c r="AS366" s="4">
        <f t="shared" si="312"/>
        <v>160.78125</v>
      </c>
      <c r="AT366" s="4">
        <f t="shared" si="312"/>
        <v>160.78125</v>
      </c>
      <c r="AU366" s="4">
        <f t="shared" si="312"/>
        <v>160.78125</v>
      </c>
      <c r="AV366" s="4">
        <f t="shared" si="312"/>
        <v>160.78125</v>
      </c>
      <c r="AW366" s="4">
        <f t="shared" si="312"/>
        <v>160.78125</v>
      </c>
      <c r="AX366" s="4">
        <f t="shared" si="312"/>
        <v>168.8203125</v>
      </c>
      <c r="AY366" s="4">
        <f t="shared" si="312"/>
        <v>168.8203125</v>
      </c>
      <c r="AZ366" s="4">
        <f t="shared" si="312"/>
        <v>168.8203125</v>
      </c>
      <c r="BA366" s="4">
        <f t="shared" si="312"/>
        <v>168.8203125</v>
      </c>
      <c r="BB366" s="4">
        <f t="shared" si="312"/>
        <v>168.8203125</v>
      </c>
      <c r="BC366" s="4">
        <f t="shared" si="312"/>
        <v>168.8203125</v>
      </c>
      <c r="BD366" s="4">
        <f t="shared" si="312"/>
        <v>168.8203125</v>
      </c>
      <c r="BE366" s="4">
        <f t="shared" si="312"/>
        <v>168.8203125</v>
      </c>
      <c r="BF366" s="4">
        <f t="shared" si="312"/>
        <v>168.8203125</v>
      </c>
      <c r="BG366" s="4">
        <f t="shared" si="312"/>
        <v>168.8203125</v>
      </c>
      <c r="BH366" s="4">
        <f t="shared" si="312"/>
        <v>168.8203125</v>
      </c>
      <c r="BI366" s="4">
        <f t="shared" si="312"/>
        <v>168.8203125</v>
      </c>
    </row>
    <row r="367" spans="1:61" ht="15.75" customHeight="1" x14ac:dyDescent="0.2">
      <c r="A367" s="3" t="s">
        <v>186</v>
      </c>
      <c r="B367" s="4">
        <f t="shared" ref="B367:BI367" si="313">B66*5%</f>
        <v>0</v>
      </c>
      <c r="C367" s="4">
        <f t="shared" si="313"/>
        <v>0</v>
      </c>
      <c r="D367" s="4">
        <f t="shared" si="313"/>
        <v>0</v>
      </c>
      <c r="E367" s="4">
        <f t="shared" si="313"/>
        <v>0</v>
      </c>
      <c r="F367" s="4">
        <f t="shared" si="313"/>
        <v>0</v>
      </c>
      <c r="G367" s="4">
        <f t="shared" si="313"/>
        <v>0</v>
      </c>
      <c r="H367" s="4">
        <f t="shared" si="313"/>
        <v>0</v>
      </c>
      <c r="I367" s="4">
        <f t="shared" si="313"/>
        <v>0</v>
      </c>
      <c r="J367" s="4">
        <f t="shared" si="313"/>
        <v>0</v>
      </c>
      <c r="K367" s="4">
        <f t="shared" si="313"/>
        <v>0</v>
      </c>
      <c r="L367" s="4">
        <f t="shared" si="313"/>
        <v>0</v>
      </c>
      <c r="M367" s="4">
        <f t="shared" si="313"/>
        <v>0</v>
      </c>
      <c r="N367" s="4">
        <f t="shared" si="313"/>
        <v>157.5</v>
      </c>
      <c r="O367" s="4">
        <f t="shared" si="313"/>
        <v>157.5</v>
      </c>
      <c r="P367" s="4">
        <f t="shared" si="313"/>
        <v>157.5</v>
      </c>
      <c r="Q367" s="4">
        <f t="shared" si="313"/>
        <v>157.5</v>
      </c>
      <c r="R367" s="4">
        <f t="shared" si="313"/>
        <v>157.5</v>
      </c>
      <c r="S367" s="4">
        <f t="shared" si="313"/>
        <v>157.5</v>
      </c>
      <c r="T367" s="4">
        <f t="shared" si="313"/>
        <v>157.5</v>
      </c>
      <c r="U367" s="4">
        <f t="shared" si="313"/>
        <v>157.5</v>
      </c>
      <c r="V367" s="4">
        <f t="shared" si="313"/>
        <v>157.5</v>
      </c>
      <c r="W367" s="4">
        <f t="shared" si="313"/>
        <v>157.5</v>
      </c>
      <c r="X367" s="4">
        <f t="shared" si="313"/>
        <v>157.5</v>
      </c>
      <c r="Y367" s="4">
        <f t="shared" si="313"/>
        <v>157.5</v>
      </c>
      <c r="Z367" s="4">
        <f t="shared" si="313"/>
        <v>165.375</v>
      </c>
      <c r="AA367" s="4">
        <f t="shared" si="313"/>
        <v>165.375</v>
      </c>
      <c r="AB367" s="4">
        <f t="shared" si="313"/>
        <v>165.375</v>
      </c>
      <c r="AC367" s="4">
        <f t="shared" si="313"/>
        <v>165.375</v>
      </c>
      <c r="AD367" s="4">
        <f t="shared" si="313"/>
        <v>165.375</v>
      </c>
      <c r="AE367" s="4">
        <f t="shared" si="313"/>
        <v>165.375</v>
      </c>
      <c r="AF367" s="4">
        <f t="shared" si="313"/>
        <v>165.375</v>
      </c>
      <c r="AG367" s="4">
        <f t="shared" si="313"/>
        <v>165.375</v>
      </c>
      <c r="AH367" s="4">
        <f t="shared" si="313"/>
        <v>165.375</v>
      </c>
      <c r="AI367" s="4">
        <f t="shared" si="313"/>
        <v>165.375</v>
      </c>
      <c r="AJ367" s="4">
        <f t="shared" si="313"/>
        <v>165.375</v>
      </c>
      <c r="AK367" s="4">
        <f t="shared" si="313"/>
        <v>165.375</v>
      </c>
      <c r="AL367" s="4">
        <f t="shared" si="313"/>
        <v>173.64375000000001</v>
      </c>
      <c r="AM367" s="4">
        <f t="shared" si="313"/>
        <v>173.64375000000001</v>
      </c>
      <c r="AN367" s="4">
        <f t="shared" si="313"/>
        <v>173.64375000000001</v>
      </c>
      <c r="AO367" s="4">
        <f t="shared" si="313"/>
        <v>173.64375000000001</v>
      </c>
      <c r="AP367" s="4">
        <f t="shared" si="313"/>
        <v>173.64375000000001</v>
      </c>
      <c r="AQ367" s="4">
        <f t="shared" si="313"/>
        <v>173.64375000000001</v>
      </c>
      <c r="AR367" s="4">
        <f t="shared" si="313"/>
        <v>173.64375000000001</v>
      </c>
      <c r="AS367" s="4">
        <f t="shared" si="313"/>
        <v>173.64375000000001</v>
      </c>
      <c r="AT367" s="4">
        <f t="shared" si="313"/>
        <v>173.64375000000001</v>
      </c>
      <c r="AU367" s="4">
        <f t="shared" si="313"/>
        <v>173.64375000000001</v>
      </c>
      <c r="AV367" s="4">
        <f t="shared" si="313"/>
        <v>173.64375000000001</v>
      </c>
      <c r="AW367" s="4">
        <f t="shared" si="313"/>
        <v>173.64375000000001</v>
      </c>
      <c r="AX367" s="4">
        <f t="shared" si="313"/>
        <v>182.32593750000001</v>
      </c>
      <c r="AY367" s="4">
        <f t="shared" si="313"/>
        <v>182.32593750000001</v>
      </c>
      <c r="AZ367" s="4">
        <f t="shared" si="313"/>
        <v>182.32593750000001</v>
      </c>
      <c r="BA367" s="4">
        <f t="shared" si="313"/>
        <v>182.32593750000001</v>
      </c>
      <c r="BB367" s="4">
        <f t="shared" si="313"/>
        <v>182.32593750000001</v>
      </c>
      <c r="BC367" s="4">
        <f t="shared" si="313"/>
        <v>182.32593750000001</v>
      </c>
      <c r="BD367" s="4">
        <f t="shared" si="313"/>
        <v>182.32593750000001</v>
      </c>
      <c r="BE367" s="4">
        <f t="shared" si="313"/>
        <v>182.32593750000001</v>
      </c>
      <c r="BF367" s="4">
        <f t="shared" si="313"/>
        <v>182.32593750000001</v>
      </c>
      <c r="BG367" s="4">
        <f t="shared" si="313"/>
        <v>182.32593750000001</v>
      </c>
      <c r="BH367" s="4">
        <f t="shared" si="313"/>
        <v>182.32593750000001</v>
      </c>
      <c r="BI367" s="4">
        <f t="shared" si="313"/>
        <v>182.32593750000001</v>
      </c>
    </row>
    <row r="368" spans="1:61" ht="15.75" customHeight="1" x14ac:dyDescent="0.2">
      <c r="A368" s="3" t="s">
        <v>187</v>
      </c>
      <c r="B368" s="4">
        <f t="shared" ref="B368:BI368" si="314">B67*5%</f>
        <v>0</v>
      </c>
      <c r="C368" s="4">
        <f t="shared" si="314"/>
        <v>0</v>
      </c>
      <c r="D368" s="4">
        <f t="shared" si="314"/>
        <v>0</v>
      </c>
      <c r="E368" s="4">
        <f t="shared" si="314"/>
        <v>0</v>
      </c>
      <c r="F368" s="4">
        <f t="shared" si="314"/>
        <v>0</v>
      </c>
      <c r="G368" s="4">
        <f t="shared" si="314"/>
        <v>0</v>
      </c>
      <c r="H368" s="4">
        <f t="shared" si="314"/>
        <v>0</v>
      </c>
      <c r="I368" s="4">
        <f t="shared" si="314"/>
        <v>0</v>
      </c>
      <c r="J368" s="4">
        <f t="shared" si="314"/>
        <v>0</v>
      </c>
      <c r="K368" s="4">
        <f t="shared" si="314"/>
        <v>250</v>
      </c>
      <c r="L368" s="4">
        <f t="shared" si="314"/>
        <v>250</v>
      </c>
      <c r="M368" s="4">
        <f t="shared" si="314"/>
        <v>250</v>
      </c>
      <c r="N368" s="4">
        <f t="shared" si="314"/>
        <v>250</v>
      </c>
      <c r="O368" s="4">
        <f t="shared" si="314"/>
        <v>250</v>
      </c>
      <c r="P368" s="4">
        <f t="shared" si="314"/>
        <v>250</v>
      </c>
      <c r="Q368" s="4">
        <f t="shared" si="314"/>
        <v>250</v>
      </c>
      <c r="R368" s="4">
        <f t="shared" si="314"/>
        <v>250</v>
      </c>
      <c r="S368" s="4">
        <f t="shared" si="314"/>
        <v>250</v>
      </c>
      <c r="T368" s="4">
        <f t="shared" si="314"/>
        <v>250</v>
      </c>
      <c r="U368" s="4">
        <f t="shared" si="314"/>
        <v>250</v>
      </c>
      <c r="V368" s="4">
        <f t="shared" si="314"/>
        <v>250</v>
      </c>
      <c r="W368" s="4">
        <f t="shared" si="314"/>
        <v>250</v>
      </c>
      <c r="X368" s="4">
        <f t="shared" si="314"/>
        <v>250</v>
      </c>
      <c r="Y368" s="4">
        <f t="shared" si="314"/>
        <v>250</v>
      </c>
      <c r="Z368" s="4">
        <f t="shared" si="314"/>
        <v>262.5</v>
      </c>
      <c r="AA368" s="4">
        <f t="shared" si="314"/>
        <v>262.5</v>
      </c>
      <c r="AB368" s="4">
        <f t="shared" si="314"/>
        <v>262.5</v>
      </c>
      <c r="AC368" s="4">
        <f t="shared" si="314"/>
        <v>262.5</v>
      </c>
      <c r="AD368" s="4">
        <f t="shared" si="314"/>
        <v>262.5</v>
      </c>
      <c r="AE368" s="4">
        <f t="shared" si="314"/>
        <v>262.5</v>
      </c>
      <c r="AF368" s="4">
        <f t="shared" si="314"/>
        <v>262.5</v>
      </c>
      <c r="AG368" s="4">
        <f t="shared" si="314"/>
        <v>262.5</v>
      </c>
      <c r="AH368" s="4">
        <f t="shared" si="314"/>
        <v>262.5</v>
      </c>
      <c r="AI368" s="4">
        <f t="shared" si="314"/>
        <v>262.5</v>
      </c>
      <c r="AJ368" s="4">
        <f t="shared" si="314"/>
        <v>262.5</v>
      </c>
      <c r="AK368" s="4">
        <f t="shared" si="314"/>
        <v>262.5</v>
      </c>
      <c r="AL368" s="4">
        <f t="shared" si="314"/>
        <v>275.625</v>
      </c>
      <c r="AM368" s="4">
        <f t="shared" si="314"/>
        <v>275.625</v>
      </c>
      <c r="AN368" s="4">
        <f t="shared" si="314"/>
        <v>275.625</v>
      </c>
      <c r="AO368" s="4">
        <f t="shared" si="314"/>
        <v>275.625</v>
      </c>
      <c r="AP368" s="4">
        <f t="shared" si="314"/>
        <v>275.625</v>
      </c>
      <c r="AQ368" s="4">
        <f t="shared" si="314"/>
        <v>275.625</v>
      </c>
      <c r="AR368" s="4">
        <f t="shared" si="314"/>
        <v>275.625</v>
      </c>
      <c r="AS368" s="4">
        <f t="shared" si="314"/>
        <v>275.625</v>
      </c>
      <c r="AT368" s="4">
        <f t="shared" si="314"/>
        <v>275.625</v>
      </c>
      <c r="AU368" s="4">
        <f t="shared" si="314"/>
        <v>275.625</v>
      </c>
      <c r="AV368" s="4">
        <f t="shared" si="314"/>
        <v>275.625</v>
      </c>
      <c r="AW368" s="4">
        <f t="shared" si="314"/>
        <v>275.625</v>
      </c>
      <c r="AX368" s="4">
        <f t="shared" si="314"/>
        <v>289.40625</v>
      </c>
      <c r="AY368" s="4">
        <f t="shared" si="314"/>
        <v>289.40625</v>
      </c>
      <c r="AZ368" s="4">
        <f t="shared" si="314"/>
        <v>289.40625</v>
      </c>
      <c r="BA368" s="4">
        <f t="shared" si="314"/>
        <v>289.40625</v>
      </c>
      <c r="BB368" s="4">
        <f t="shared" si="314"/>
        <v>289.40625</v>
      </c>
      <c r="BC368" s="4">
        <f t="shared" si="314"/>
        <v>289.40625</v>
      </c>
      <c r="BD368" s="4">
        <f t="shared" si="314"/>
        <v>289.40625</v>
      </c>
      <c r="BE368" s="4">
        <f t="shared" si="314"/>
        <v>289.40625</v>
      </c>
      <c r="BF368" s="4">
        <f t="shared" si="314"/>
        <v>289.40625</v>
      </c>
      <c r="BG368" s="4">
        <f t="shared" si="314"/>
        <v>289.40625</v>
      </c>
      <c r="BH368" s="4">
        <f t="shared" si="314"/>
        <v>289.40625</v>
      </c>
      <c r="BI368" s="4">
        <f t="shared" si="314"/>
        <v>289.40625</v>
      </c>
    </row>
    <row r="369" spans="1:61" ht="15.75" customHeight="1" x14ac:dyDescent="0.2">
      <c r="A369" s="3" t="s">
        <v>188</v>
      </c>
      <c r="B369" s="4">
        <f t="shared" ref="B369:BI369" si="315">B68*5%</f>
        <v>229.16666666666666</v>
      </c>
      <c r="C369" s="4">
        <f t="shared" si="315"/>
        <v>229.16666666666666</v>
      </c>
      <c r="D369" s="4">
        <f t="shared" si="315"/>
        <v>229.16666666666666</v>
      </c>
      <c r="E369" s="4">
        <f t="shared" si="315"/>
        <v>229.16666666666666</v>
      </c>
      <c r="F369" s="4">
        <f t="shared" si="315"/>
        <v>229.16666666666666</v>
      </c>
      <c r="G369" s="4">
        <f t="shared" si="315"/>
        <v>229.16666666666666</v>
      </c>
      <c r="H369" s="4">
        <f t="shared" si="315"/>
        <v>229.16666666666666</v>
      </c>
      <c r="I369" s="4">
        <f t="shared" si="315"/>
        <v>229.16666666666666</v>
      </c>
      <c r="J369" s="4">
        <f t="shared" si="315"/>
        <v>229.16666666666666</v>
      </c>
      <c r="K369" s="4">
        <f t="shared" si="315"/>
        <v>229.16666666666666</v>
      </c>
      <c r="L369" s="4">
        <f t="shared" si="315"/>
        <v>229.16666666666666</v>
      </c>
      <c r="M369" s="4">
        <f t="shared" si="315"/>
        <v>229.16666666666666</v>
      </c>
      <c r="N369" s="4">
        <f t="shared" si="315"/>
        <v>229.16666666666666</v>
      </c>
      <c r="O369" s="4">
        <f t="shared" si="315"/>
        <v>229.16666666666666</v>
      </c>
      <c r="P369" s="4">
        <f t="shared" si="315"/>
        <v>229.16666666666666</v>
      </c>
      <c r="Q369" s="4">
        <f t="shared" si="315"/>
        <v>229.16666666666666</v>
      </c>
      <c r="R369" s="4">
        <f t="shared" si="315"/>
        <v>229.16666666666666</v>
      </c>
      <c r="S369" s="4">
        <f t="shared" si="315"/>
        <v>229.16666666666666</v>
      </c>
      <c r="T369" s="4">
        <f t="shared" si="315"/>
        <v>229.16666666666666</v>
      </c>
      <c r="U369" s="4">
        <f t="shared" si="315"/>
        <v>229.16666666666666</v>
      </c>
      <c r="V369" s="4">
        <f t="shared" si="315"/>
        <v>229.16666666666666</v>
      </c>
      <c r="W369" s="4">
        <f t="shared" si="315"/>
        <v>229.16666666666666</v>
      </c>
      <c r="X369" s="4">
        <f t="shared" si="315"/>
        <v>229.16666666666666</v>
      </c>
      <c r="Y369" s="4">
        <f t="shared" si="315"/>
        <v>229.16666666666666</v>
      </c>
      <c r="Z369" s="4">
        <f t="shared" si="315"/>
        <v>240.625</v>
      </c>
      <c r="AA369" s="4">
        <f t="shared" si="315"/>
        <v>240.625</v>
      </c>
      <c r="AB369" s="4">
        <f t="shared" si="315"/>
        <v>240.625</v>
      </c>
      <c r="AC369" s="4">
        <f t="shared" si="315"/>
        <v>240.625</v>
      </c>
      <c r="AD369" s="4">
        <f t="shared" si="315"/>
        <v>240.625</v>
      </c>
      <c r="AE369" s="4">
        <f t="shared" si="315"/>
        <v>240.625</v>
      </c>
      <c r="AF369" s="4">
        <f t="shared" si="315"/>
        <v>240.625</v>
      </c>
      <c r="AG369" s="4">
        <f t="shared" si="315"/>
        <v>240.625</v>
      </c>
      <c r="AH369" s="4">
        <f t="shared" si="315"/>
        <v>240.625</v>
      </c>
      <c r="AI369" s="4">
        <f t="shared" si="315"/>
        <v>240.625</v>
      </c>
      <c r="AJ369" s="4">
        <f t="shared" si="315"/>
        <v>240.625</v>
      </c>
      <c r="AK369" s="4">
        <f t="shared" si="315"/>
        <v>240.625</v>
      </c>
      <c r="AL369" s="4">
        <f t="shared" si="315"/>
        <v>252.65625</v>
      </c>
      <c r="AM369" s="4">
        <f t="shared" si="315"/>
        <v>252.65625</v>
      </c>
      <c r="AN369" s="4">
        <f t="shared" si="315"/>
        <v>252.65625</v>
      </c>
      <c r="AO369" s="4">
        <f t="shared" si="315"/>
        <v>252.65625</v>
      </c>
      <c r="AP369" s="4">
        <f t="shared" si="315"/>
        <v>252.65625</v>
      </c>
      <c r="AQ369" s="4">
        <f t="shared" si="315"/>
        <v>252.65625</v>
      </c>
      <c r="AR369" s="4">
        <f t="shared" si="315"/>
        <v>252.65625</v>
      </c>
      <c r="AS369" s="4">
        <f t="shared" si="315"/>
        <v>252.65625</v>
      </c>
      <c r="AT369" s="4">
        <f t="shared" si="315"/>
        <v>252.65625</v>
      </c>
      <c r="AU369" s="4">
        <f t="shared" si="315"/>
        <v>252.65625</v>
      </c>
      <c r="AV369" s="4">
        <f t="shared" si="315"/>
        <v>252.65625</v>
      </c>
      <c r="AW369" s="4">
        <f t="shared" si="315"/>
        <v>252.65625</v>
      </c>
      <c r="AX369" s="4">
        <f t="shared" si="315"/>
        <v>265.2890625</v>
      </c>
      <c r="AY369" s="4">
        <f t="shared" si="315"/>
        <v>265.2890625</v>
      </c>
      <c r="AZ369" s="4">
        <f t="shared" si="315"/>
        <v>265.2890625</v>
      </c>
      <c r="BA369" s="4">
        <f t="shared" si="315"/>
        <v>265.2890625</v>
      </c>
      <c r="BB369" s="4">
        <f t="shared" si="315"/>
        <v>265.2890625</v>
      </c>
      <c r="BC369" s="4">
        <f t="shared" si="315"/>
        <v>265.2890625</v>
      </c>
      <c r="BD369" s="4">
        <f t="shared" si="315"/>
        <v>265.2890625</v>
      </c>
      <c r="BE369" s="4">
        <f t="shared" si="315"/>
        <v>265.2890625</v>
      </c>
      <c r="BF369" s="4">
        <f t="shared" si="315"/>
        <v>265.2890625</v>
      </c>
      <c r="BG369" s="4">
        <f t="shared" si="315"/>
        <v>265.2890625</v>
      </c>
      <c r="BH369" s="4">
        <f t="shared" si="315"/>
        <v>265.2890625</v>
      </c>
      <c r="BI369" s="4">
        <f t="shared" si="315"/>
        <v>265.2890625</v>
      </c>
    </row>
    <row r="370" spans="1:61" ht="15.75" customHeight="1" x14ac:dyDescent="0.2">
      <c r="A370" s="3" t="s">
        <v>189</v>
      </c>
      <c r="B370" s="4">
        <f t="shared" ref="B370:BI370" si="316">B69*5%</f>
        <v>133.33333333333334</v>
      </c>
      <c r="C370" s="4">
        <f t="shared" si="316"/>
        <v>133.33333333333334</v>
      </c>
      <c r="D370" s="4">
        <f t="shared" si="316"/>
        <v>133.33333333333334</v>
      </c>
      <c r="E370" s="4">
        <f t="shared" si="316"/>
        <v>133.33333333333334</v>
      </c>
      <c r="F370" s="4">
        <f t="shared" si="316"/>
        <v>133.33333333333334</v>
      </c>
      <c r="G370" s="4">
        <f t="shared" si="316"/>
        <v>133.33333333333334</v>
      </c>
      <c r="H370" s="4">
        <f t="shared" si="316"/>
        <v>133.33333333333334</v>
      </c>
      <c r="I370" s="4">
        <f t="shared" si="316"/>
        <v>133.33333333333334</v>
      </c>
      <c r="J370" s="4">
        <f t="shared" si="316"/>
        <v>133.33333333333334</v>
      </c>
      <c r="K370" s="4">
        <f t="shared" si="316"/>
        <v>133.33333333333334</v>
      </c>
      <c r="L370" s="4">
        <f t="shared" si="316"/>
        <v>133.33333333333334</v>
      </c>
      <c r="M370" s="4">
        <f t="shared" si="316"/>
        <v>133.33333333333334</v>
      </c>
      <c r="N370" s="4">
        <f t="shared" si="316"/>
        <v>140</v>
      </c>
      <c r="O370" s="4">
        <f t="shared" si="316"/>
        <v>140</v>
      </c>
      <c r="P370" s="4">
        <f t="shared" si="316"/>
        <v>140</v>
      </c>
      <c r="Q370" s="4">
        <f t="shared" si="316"/>
        <v>140</v>
      </c>
      <c r="R370" s="4">
        <f t="shared" si="316"/>
        <v>140</v>
      </c>
      <c r="S370" s="4">
        <f t="shared" si="316"/>
        <v>140</v>
      </c>
      <c r="T370" s="4">
        <f t="shared" si="316"/>
        <v>140</v>
      </c>
      <c r="U370" s="4">
        <f t="shared" si="316"/>
        <v>140</v>
      </c>
      <c r="V370" s="4">
        <f t="shared" si="316"/>
        <v>140</v>
      </c>
      <c r="W370" s="4">
        <f t="shared" si="316"/>
        <v>140</v>
      </c>
      <c r="X370" s="4">
        <f t="shared" si="316"/>
        <v>140</v>
      </c>
      <c r="Y370" s="4">
        <f t="shared" si="316"/>
        <v>140</v>
      </c>
      <c r="Z370" s="4">
        <f t="shared" si="316"/>
        <v>147</v>
      </c>
      <c r="AA370" s="4">
        <f t="shared" si="316"/>
        <v>147</v>
      </c>
      <c r="AB370" s="4">
        <f t="shared" si="316"/>
        <v>147</v>
      </c>
      <c r="AC370" s="4">
        <f t="shared" si="316"/>
        <v>147</v>
      </c>
      <c r="AD370" s="4">
        <f t="shared" si="316"/>
        <v>147</v>
      </c>
      <c r="AE370" s="4">
        <f t="shared" si="316"/>
        <v>147</v>
      </c>
      <c r="AF370" s="4">
        <f t="shared" si="316"/>
        <v>147</v>
      </c>
      <c r="AG370" s="4">
        <f t="shared" si="316"/>
        <v>147</v>
      </c>
      <c r="AH370" s="4">
        <f t="shared" si="316"/>
        <v>147</v>
      </c>
      <c r="AI370" s="4">
        <f t="shared" si="316"/>
        <v>147</v>
      </c>
      <c r="AJ370" s="4">
        <f t="shared" si="316"/>
        <v>147</v>
      </c>
      <c r="AK370" s="4">
        <f t="shared" si="316"/>
        <v>147</v>
      </c>
      <c r="AL370" s="4">
        <f t="shared" si="316"/>
        <v>154.35000000000002</v>
      </c>
      <c r="AM370" s="4">
        <f t="shared" si="316"/>
        <v>154.35000000000002</v>
      </c>
      <c r="AN370" s="4">
        <f t="shared" si="316"/>
        <v>154.35000000000002</v>
      </c>
      <c r="AO370" s="4">
        <f t="shared" si="316"/>
        <v>154.35000000000002</v>
      </c>
      <c r="AP370" s="4">
        <f t="shared" si="316"/>
        <v>154.35000000000002</v>
      </c>
      <c r="AQ370" s="4">
        <f t="shared" si="316"/>
        <v>154.35000000000002</v>
      </c>
      <c r="AR370" s="4">
        <f t="shared" si="316"/>
        <v>154.35000000000002</v>
      </c>
      <c r="AS370" s="4">
        <f t="shared" si="316"/>
        <v>154.35000000000002</v>
      </c>
      <c r="AT370" s="4">
        <f t="shared" si="316"/>
        <v>154.35000000000002</v>
      </c>
      <c r="AU370" s="4">
        <f t="shared" si="316"/>
        <v>154.35000000000002</v>
      </c>
      <c r="AV370" s="4">
        <f t="shared" si="316"/>
        <v>154.35000000000002</v>
      </c>
      <c r="AW370" s="4">
        <f t="shared" si="316"/>
        <v>154.35000000000002</v>
      </c>
      <c r="AX370" s="4">
        <f t="shared" si="316"/>
        <v>162.06750000000002</v>
      </c>
      <c r="AY370" s="4">
        <f t="shared" si="316"/>
        <v>162.06750000000002</v>
      </c>
      <c r="AZ370" s="4">
        <f t="shared" si="316"/>
        <v>162.06750000000002</v>
      </c>
      <c r="BA370" s="4">
        <f t="shared" si="316"/>
        <v>162.06750000000002</v>
      </c>
      <c r="BB370" s="4">
        <f t="shared" si="316"/>
        <v>162.06750000000002</v>
      </c>
      <c r="BC370" s="4">
        <f t="shared" si="316"/>
        <v>162.06750000000002</v>
      </c>
      <c r="BD370" s="4">
        <f t="shared" si="316"/>
        <v>162.06750000000002</v>
      </c>
      <c r="BE370" s="4">
        <f t="shared" si="316"/>
        <v>162.06750000000002</v>
      </c>
      <c r="BF370" s="4">
        <f t="shared" si="316"/>
        <v>162.06750000000002</v>
      </c>
      <c r="BG370" s="4">
        <f t="shared" si="316"/>
        <v>162.06750000000002</v>
      </c>
      <c r="BH370" s="4">
        <f t="shared" si="316"/>
        <v>162.06750000000002</v>
      </c>
      <c r="BI370" s="4">
        <f t="shared" si="316"/>
        <v>162.06750000000002</v>
      </c>
    </row>
    <row r="371" spans="1:61" ht="15.75" customHeight="1" thickBot="1" x14ac:dyDescent="0.25">
      <c r="A371" s="56" t="s">
        <v>82</v>
      </c>
      <c r="B371" s="58">
        <f t="shared" ref="B371:AG371" si="317">SUM(B314:B361)</f>
        <v>5516.6666666666679</v>
      </c>
      <c r="C371" s="58">
        <f t="shared" si="317"/>
        <v>5516.6666666666679</v>
      </c>
      <c r="D371" s="58">
        <f t="shared" si="317"/>
        <v>5516.6666666666679</v>
      </c>
      <c r="E371" s="58">
        <f t="shared" si="317"/>
        <v>6750</v>
      </c>
      <c r="F371" s="58">
        <f t="shared" si="317"/>
        <v>6750</v>
      </c>
      <c r="G371" s="58">
        <f t="shared" si="317"/>
        <v>6750</v>
      </c>
      <c r="H371" s="58">
        <f t="shared" si="317"/>
        <v>6958.333333333333</v>
      </c>
      <c r="I371" s="58">
        <f t="shared" si="317"/>
        <v>6958.333333333333</v>
      </c>
      <c r="J371" s="58">
        <f t="shared" si="317"/>
        <v>6958.333333333333</v>
      </c>
      <c r="K371" s="58">
        <f t="shared" si="317"/>
        <v>7458.3333333333321</v>
      </c>
      <c r="L371" s="58">
        <f t="shared" si="317"/>
        <v>7458.3333333333321</v>
      </c>
      <c r="M371" s="58">
        <f t="shared" si="317"/>
        <v>7458.3333333333321</v>
      </c>
      <c r="N371" s="58">
        <f t="shared" si="317"/>
        <v>9526.6666666666661</v>
      </c>
      <c r="O371" s="58">
        <f t="shared" si="317"/>
        <v>9526.6666666666661</v>
      </c>
      <c r="P371" s="58">
        <f t="shared" si="317"/>
        <v>9526.6666666666661</v>
      </c>
      <c r="Q371" s="58">
        <f t="shared" si="317"/>
        <v>9693.3333333333321</v>
      </c>
      <c r="R371" s="58">
        <f t="shared" si="317"/>
        <v>9693.3333333333321</v>
      </c>
      <c r="S371" s="58">
        <f t="shared" si="317"/>
        <v>9693.3333333333321</v>
      </c>
      <c r="T371" s="58">
        <f t="shared" si="317"/>
        <v>10176.666666666664</v>
      </c>
      <c r="U371" s="58">
        <f t="shared" si="317"/>
        <v>10176.666666666664</v>
      </c>
      <c r="V371" s="58">
        <f t="shared" si="317"/>
        <v>10176.666666666664</v>
      </c>
      <c r="W371" s="58">
        <f t="shared" si="317"/>
        <v>10176.666666666664</v>
      </c>
      <c r="X371" s="58">
        <f t="shared" si="317"/>
        <v>10176.666666666664</v>
      </c>
      <c r="Y371" s="58">
        <f t="shared" si="317"/>
        <v>10176.666666666664</v>
      </c>
      <c r="Z371" s="58">
        <f t="shared" si="317"/>
        <v>12283.833333333334</v>
      </c>
      <c r="AA371" s="58">
        <f t="shared" si="317"/>
        <v>12283.833333333334</v>
      </c>
      <c r="AB371" s="58">
        <f t="shared" si="317"/>
        <v>12283.833333333334</v>
      </c>
      <c r="AC371" s="58">
        <f t="shared" si="317"/>
        <v>12283.833333333334</v>
      </c>
      <c r="AD371" s="58">
        <f t="shared" si="317"/>
        <v>12283.833333333334</v>
      </c>
      <c r="AE371" s="58">
        <f t="shared" si="317"/>
        <v>12283.833333333334</v>
      </c>
      <c r="AF371" s="58">
        <f t="shared" si="317"/>
        <v>12611.958333333334</v>
      </c>
      <c r="AG371" s="58">
        <f t="shared" si="317"/>
        <v>12611.958333333334</v>
      </c>
      <c r="AH371" s="58">
        <f t="shared" ref="AH371:BI371" si="318">SUM(AH314:AH361)</f>
        <v>12611.958333333334</v>
      </c>
      <c r="AI371" s="58">
        <f t="shared" si="318"/>
        <v>12611.958333333334</v>
      </c>
      <c r="AJ371" s="58">
        <f t="shared" si="318"/>
        <v>12611.958333333334</v>
      </c>
      <c r="AK371" s="58">
        <f t="shared" si="318"/>
        <v>12611.958333333334</v>
      </c>
      <c r="AL371" s="58">
        <f t="shared" si="318"/>
        <v>13924.222916666669</v>
      </c>
      <c r="AM371" s="58">
        <f t="shared" si="318"/>
        <v>13924.222916666669</v>
      </c>
      <c r="AN371" s="58">
        <f t="shared" si="318"/>
        <v>13924.222916666669</v>
      </c>
      <c r="AO371" s="58">
        <f t="shared" si="318"/>
        <v>13924.222916666669</v>
      </c>
      <c r="AP371" s="58">
        <f t="shared" si="318"/>
        <v>13924.222916666669</v>
      </c>
      <c r="AQ371" s="58">
        <f t="shared" si="318"/>
        <v>13924.222916666669</v>
      </c>
      <c r="AR371" s="58">
        <f t="shared" si="318"/>
        <v>13932.530208333337</v>
      </c>
      <c r="AS371" s="58">
        <f t="shared" si="318"/>
        <v>13932.530208333337</v>
      </c>
      <c r="AT371" s="58">
        <f t="shared" si="318"/>
        <v>13932.530208333337</v>
      </c>
      <c r="AU371" s="58">
        <f t="shared" si="318"/>
        <v>13932.530208333337</v>
      </c>
      <c r="AV371" s="58">
        <f t="shared" si="318"/>
        <v>13932.530208333337</v>
      </c>
      <c r="AW371" s="58">
        <f t="shared" si="318"/>
        <v>13932.530208333337</v>
      </c>
      <c r="AX371" s="58">
        <f t="shared" si="318"/>
        <v>15285.765093749998</v>
      </c>
      <c r="AY371" s="58">
        <f t="shared" si="318"/>
        <v>15285.765093749998</v>
      </c>
      <c r="AZ371" s="58">
        <f t="shared" si="318"/>
        <v>15285.765093749998</v>
      </c>
      <c r="BA371" s="58">
        <f t="shared" si="318"/>
        <v>15285.765093749998</v>
      </c>
      <c r="BB371" s="58">
        <f t="shared" si="318"/>
        <v>15285.765093749998</v>
      </c>
      <c r="BC371" s="58">
        <f t="shared" si="318"/>
        <v>15285.765093749998</v>
      </c>
      <c r="BD371" s="58">
        <f t="shared" si="318"/>
        <v>15285.765093749998</v>
      </c>
      <c r="BE371" s="58">
        <f t="shared" si="318"/>
        <v>15285.765093749998</v>
      </c>
      <c r="BF371" s="58">
        <f t="shared" si="318"/>
        <v>15285.765093749998</v>
      </c>
      <c r="BG371" s="58">
        <f t="shared" si="318"/>
        <v>15285.765093749998</v>
      </c>
      <c r="BH371" s="58">
        <f t="shared" si="318"/>
        <v>15285.765093749998</v>
      </c>
      <c r="BI371" s="58">
        <f t="shared" si="318"/>
        <v>15285.765093749998</v>
      </c>
    </row>
    <row r="372" spans="1:61" ht="15.75" customHeight="1" x14ac:dyDescent="0.2"/>
    <row r="373" spans="1:61" ht="15.75" customHeight="1" x14ac:dyDescent="0.2"/>
    <row r="374" spans="1:61" ht="15.75" customHeight="1" x14ac:dyDescent="0.2"/>
    <row r="375" spans="1:61" ht="15.75" customHeight="1" x14ac:dyDescent="0.2"/>
    <row r="376" spans="1:61" ht="15.75" customHeight="1" x14ac:dyDescent="0.2"/>
    <row r="377" spans="1:61" ht="15.75" customHeight="1" x14ac:dyDescent="0.2"/>
    <row r="378" spans="1:61" ht="15.75" customHeight="1" x14ac:dyDescent="0.2"/>
    <row r="379" spans="1:61" ht="15.75" customHeight="1" x14ac:dyDescent="0.2"/>
    <row r="380" spans="1:61" ht="15.75" customHeight="1" x14ac:dyDescent="0.2"/>
    <row r="381" spans="1:61" ht="15.75" customHeight="1" x14ac:dyDescent="0.2"/>
    <row r="382" spans="1:61" ht="15.75" customHeight="1" x14ac:dyDescent="0.2"/>
    <row r="383" spans="1:61" ht="15.75" customHeight="1" x14ac:dyDescent="0.2"/>
    <row r="384" spans="1:61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999"/>
  <sheetViews>
    <sheetView workbookViewId="0">
      <pane xSplit="1" topLeftCell="B1" activePane="topRight" state="frozen"/>
      <selection pane="topRight" activeCell="E12" sqref="E12"/>
    </sheetView>
  </sheetViews>
  <sheetFormatPr baseColWidth="10" defaultColWidth="12.5" defaultRowHeight="15" customHeight="1" x14ac:dyDescent="0.2"/>
  <cols>
    <col min="1" max="1" width="27" customWidth="1"/>
    <col min="2" max="2" width="12.5" bestFit="1" customWidth="1"/>
    <col min="3" max="4" width="10.5" customWidth="1"/>
    <col min="5" max="5" width="16.83203125" bestFit="1" customWidth="1"/>
    <col min="6" max="6" width="11.5" customWidth="1"/>
    <col min="7" max="12" width="10.5" customWidth="1"/>
    <col min="13" max="13" width="9.83203125" bestFit="1" customWidth="1"/>
    <col min="14" max="19" width="10.5" customWidth="1"/>
    <col min="20" max="20" width="11.5" customWidth="1"/>
    <col min="21" max="24" width="10.5" customWidth="1"/>
    <col min="25" max="40" width="11.5" customWidth="1"/>
  </cols>
  <sheetData>
    <row r="1" spans="1:38" x14ac:dyDescent="0.2">
      <c r="A1" s="1" t="s">
        <v>84</v>
      </c>
      <c r="B1" s="91"/>
    </row>
    <row r="2" spans="1:38" x14ac:dyDescent="0.2">
      <c r="B2" s="2" t="s">
        <v>85</v>
      </c>
      <c r="C2" s="2" t="s">
        <v>86</v>
      </c>
      <c r="D2" s="2" t="s">
        <v>82</v>
      </c>
      <c r="E2" s="2"/>
      <c r="F2" s="2"/>
    </row>
    <row r="3" spans="1:38" x14ac:dyDescent="0.2">
      <c r="A3" s="3" t="s">
        <v>90</v>
      </c>
      <c r="B3" s="4">
        <f>SUM(B42:M42)</f>
        <v>699249.99999999988</v>
      </c>
      <c r="C3" s="4">
        <f>SUM(N42:S42)</f>
        <v>688500</v>
      </c>
      <c r="D3" s="4">
        <f t="shared" ref="D3:D8" si="0">SUM(B3:C3)</f>
        <v>1387750</v>
      </c>
      <c r="E3" s="4"/>
      <c r="F3" s="4"/>
    </row>
    <row r="4" spans="1:38" x14ac:dyDescent="0.2">
      <c r="A4" s="3" t="s">
        <v>40</v>
      </c>
      <c r="B4" s="4">
        <f>SUM(B70:M70)</f>
        <v>0</v>
      </c>
      <c r="C4" s="4">
        <f>SUM(N70:S70)</f>
        <v>0</v>
      </c>
      <c r="D4" s="4">
        <f t="shared" si="0"/>
        <v>0</v>
      </c>
      <c r="E4" s="4"/>
      <c r="F4" s="4"/>
    </row>
    <row r="5" spans="1:38" x14ac:dyDescent="0.2">
      <c r="A5" s="3" t="s">
        <v>91</v>
      </c>
      <c r="B5" s="4">
        <f>SUM(B98:M98)</f>
        <v>0</v>
      </c>
      <c r="C5" s="4">
        <f>SUM(N98:S98)</f>
        <v>0</v>
      </c>
      <c r="D5" s="4">
        <f t="shared" si="0"/>
        <v>0</v>
      </c>
      <c r="E5" s="4"/>
      <c r="F5" s="4"/>
    </row>
    <row r="6" spans="1:38" x14ac:dyDescent="0.2">
      <c r="A6" s="3" t="s">
        <v>92</v>
      </c>
      <c r="B6" s="4">
        <v>0</v>
      </c>
      <c r="C6" s="4">
        <v>0</v>
      </c>
      <c r="D6" s="4">
        <f t="shared" si="0"/>
        <v>0</v>
      </c>
      <c r="E6" s="4"/>
      <c r="F6" s="4"/>
    </row>
    <row r="7" spans="1:38" x14ac:dyDescent="0.2">
      <c r="A7" s="3" t="s">
        <v>93</v>
      </c>
      <c r="B7" s="4">
        <f>SUM(B155:M155)</f>
        <v>82061.148000000001</v>
      </c>
      <c r="C7" s="4">
        <f>SUM(N155:S155)</f>
        <v>79950.024000000019</v>
      </c>
      <c r="D7" s="4">
        <f t="shared" si="0"/>
        <v>162011.17200000002</v>
      </c>
      <c r="E7" s="4"/>
      <c r="F7" s="4"/>
    </row>
    <row r="8" spans="1:38" x14ac:dyDescent="0.2">
      <c r="A8" s="3" t="s">
        <v>94</v>
      </c>
      <c r="B8" s="4">
        <f>SUM(B183:M183)</f>
        <v>34962.5</v>
      </c>
      <c r="C8" s="4">
        <f>SUM(N183:S183)</f>
        <v>34425</v>
      </c>
      <c r="D8" s="4">
        <f t="shared" si="0"/>
        <v>69387.5</v>
      </c>
      <c r="E8" s="4"/>
      <c r="F8" s="4"/>
    </row>
    <row r="9" spans="1:38" x14ac:dyDescent="0.2">
      <c r="A9" s="3" t="s">
        <v>83</v>
      </c>
      <c r="B9" s="4">
        <f t="shared" ref="B9:D9" si="1">SUM(B3:B8)</f>
        <v>816273.64799999993</v>
      </c>
      <c r="C9" s="4">
        <f t="shared" si="1"/>
        <v>802875.02399999998</v>
      </c>
      <c r="D9" s="4">
        <f t="shared" si="1"/>
        <v>1619148.672</v>
      </c>
      <c r="E9" s="83" t="s">
        <v>304</v>
      </c>
      <c r="F9" s="83">
        <f>D9*0.5</f>
        <v>809574.33600000001</v>
      </c>
      <c r="N9" s="5">
        <v>0.1</v>
      </c>
      <c r="Z9" s="5"/>
      <c r="AL9" s="5"/>
    </row>
    <row r="10" spans="1:38" x14ac:dyDescent="0.2">
      <c r="N10" s="5">
        <v>0.1</v>
      </c>
      <c r="Z10" s="5"/>
      <c r="AL10" s="5"/>
    </row>
    <row r="11" spans="1:38" x14ac:dyDescent="0.2">
      <c r="A11" s="3" t="s">
        <v>194</v>
      </c>
      <c r="B11" s="4">
        <f>SUM(T187:T199)</f>
        <v>656241.08400000003</v>
      </c>
      <c r="N11" s="5"/>
      <c r="Z11" s="5"/>
      <c r="AL11" s="5"/>
    </row>
    <row r="12" spans="1:38" x14ac:dyDescent="0.2">
      <c r="A12" s="3" t="s">
        <v>195</v>
      </c>
      <c r="B12" s="4">
        <f>SUM(T200:T201)</f>
        <v>322060.06799999997</v>
      </c>
      <c r="N12" s="5"/>
      <c r="Z12" s="5"/>
      <c r="AL12" s="5"/>
    </row>
    <row r="13" spans="1:38" x14ac:dyDescent="0.2">
      <c r="A13" s="3" t="s">
        <v>196</v>
      </c>
      <c r="B13" s="4">
        <f>SUM(T202:T211)</f>
        <v>640847.5199999999</v>
      </c>
      <c r="N13" s="5"/>
      <c r="Z13" s="5"/>
      <c r="AL13" s="5"/>
    </row>
    <row r="14" spans="1:38" x14ac:dyDescent="0.2">
      <c r="B14" s="4">
        <f>SUM(B11:B13)</f>
        <v>1619148.6719999998</v>
      </c>
      <c r="N14" s="5"/>
      <c r="Z14" s="5"/>
      <c r="AL14" s="5"/>
    </row>
    <row r="15" spans="1:38" x14ac:dyDescent="0.2">
      <c r="N15" s="5"/>
      <c r="Z15" s="5"/>
      <c r="AL15" s="5"/>
    </row>
    <row r="16" spans="1:38" x14ac:dyDescent="0.2">
      <c r="N16" s="5">
        <v>0.05</v>
      </c>
      <c r="Z16" s="5"/>
      <c r="AL16" s="5"/>
    </row>
    <row r="17" spans="1:40" x14ac:dyDescent="0.2">
      <c r="A17" s="1" t="s">
        <v>39</v>
      </c>
      <c r="B17" s="6" t="s">
        <v>95</v>
      </c>
      <c r="C17" s="6" t="s">
        <v>96</v>
      </c>
      <c r="D17" s="6" t="s">
        <v>97</v>
      </c>
      <c r="E17" s="6" t="s">
        <v>98</v>
      </c>
      <c r="F17" s="6" t="s">
        <v>99</v>
      </c>
      <c r="G17" s="6" t="s">
        <v>100</v>
      </c>
      <c r="H17" s="6" t="s">
        <v>101</v>
      </c>
      <c r="I17" s="6" t="s">
        <v>102</v>
      </c>
      <c r="J17" s="6" t="s">
        <v>103</v>
      </c>
      <c r="K17" s="6" t="s">
        <v>104</v>
      </c>
      <c r="L17" s="6" t="s">
        <v>105</v>
      </c>
      <c r="M17" s="6" t="s">
        <v>106</v>
      </c>
      <c r="N17" s="6" t="s">
        <v>107</v>
      </c>
      <c r="O17" s="6" t="s">
        <v>108</v>
      </c>
      <c r="P17" s="6" t="s">
        <v>109</v>
      </c>
      <c r="Q17" s="6" t="s">
        <v>110</v>
      </c>
      <c r="R17" s="6" t="s">
        <v>111</v>
      </c>
      <c r="S17" s="6" t="s">
        <v>112</v>
      </c>
      <c r="T17" s="6" t="s">
        <v>82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">
      <c r="A18" s="3" t="s">
        <v>197</v>
      </c>
      <c r="B18" s="4">
        <v>5000</v>
      </c>
      <c r="C18" s="4">
        <v>5000</v>
      </c>
      <c r="D18" s="4">
        <v>5000</v>
      </c>
      <c r="E18" s="4">
        <v>5000</v>
      </c>
      <c r="F18" s="4">
        <v>5000</v>
      </c>
      <c r="G18" s="4">
        <v>5000</v>
      </c>
      <c r="H18" s="4">
        <v>5000</v>
      </c>
      <c r="I18" s="4">
        <v>5000</v>
      </c>
      <c r="J18" s="4">
        <v>5000</v>
      </c>
      <c r="K18" s="4">
        <v>5000</v>
      </c>
      <c r="L18" s="4">
        <v>5000</v>
      </c>
      <c r="M18" s="4">
        <v>5000</v>
      </c>
      <c r="N18" s="4">
        <v>5000</v>
      </c>
      <c r="O18" s="4">
        <v>5000</v>
      </c>
      <c r="P18" s="4">
        <v>5000</v>
      </c>
      <c r="Q18" s="4">
        <v>5000</v>
      </c>
      <c r="R18" s="4">
        <v>5000</v>
      </c>
      <c r="S18" s="4">
        <v>5000</v>
      </c>
      <c r="T18" s="4">
        <f t="shared" ref="T18:T41" si="2">SUM(B18:S18)</f>
        <v>90000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x14ac:dyDescent="0.2">
      <c r="A19" s="3" t="s">
        <v>197</v>
      </c>
      <c r="B19" s="4"/>
      <c r="C19" s="4"/>
      <c r="D19" s="4"/>
      <c r="E19" s="4">
        <v>5000</v>
      </c>
      <c r="F19" s="4">
        <v>5000</v>
      </c>
      <c r="G19" s="4">
        <v>5000</v>
      </c>
      <c r="H19" s="4">
        <v>5000</v>
      </c>
      <c r="I19" s="4">
        <v>5000</v>
      </c>
      <c r="J19" s="4">
        <v>5000</v>
      </c>
      <c r="K19" s="4">
        <v>5000</v>
      </c>
      <c r="L19" s="4">
        <v>5000</v>
      </c>
      <c r="M19" s="4">
        <v>5000</v>
      </c>
      <c r="N19" s="4">
        <v>5000</v>
      </c>
      <c r="O19" s="4">
        <v>5000</v>
      </c>
      <c r="P19" s="4">
        <v>5000</v>
      </c>
      <c r="Q19" s="4">
        <v>5000</v>
      </c>
      <c r="R19" s="4">
        <v>5000</v>
      </c>
      <c r="S19" s="4">
        <v>5000</v>
      </c>
      <c r="T19" s="4">
        <f t="shared" si="2"/>
        <v>75000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x14ac:dyDescent="0.2">
      <c r="A20" s="3" t="s">
        <v>197</v>
      </c>
      <c r="B20" s="4">
        <v>0</v>
      </c>
      <c r="C20" s="4">
        <v>0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>
        <v>5000</v>
      </c>
      <c r="O20" s="4">
        <v>5000</v>
      </c>
      <c r="P20" s="4">
        <v>5000</v>
      </c>
      <c r="Q20" s="4">
        <v>5000</v>
      </c>
      <c r="R20" s="4">
        <v>5000</v>
      </c>
      <c r="S20" s="4">
        <v>5000</v>
      </c>
      <c r="T20" s="4">
        <f t="shared" si="2"/>
        <v>30000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5.75" customHeight="1" x14ac:dyDescent="0.2">
      <c r="A21" s="3" t="s">
        <v>198</v>
      </c>
      <c r="B21" s="4">
        <v>5000</v>
      </c>
      <c r="C21" s="4">
        <v>5000</v>
      </c>
      <c r="D21" s="4">
        <v>5000</v>
      </c>
      <c r="E21" s="4">
        <v>5000</v>
      </c>
      <c r="F21" s="4">
        <v>5000</v>
      </c>
      <c r="G21" s="4">
        <v>5000</v>
      </c>
      <c r="H21" s="4">
        <v>5000</v>
      </c>
      <c r="I21" s="4">
        <v>5000</v>
      </c>
      <c r="J21" s="4">
        <v>5000</v>
      </c>
      <c r="K21" s="4">
        <v>5000</v>
      </c>
      <c r="L21" s="4">
        <v>5000</v>
      </c>
      <c r="M21" s="4">
        <v>5000</v>
      </c>
      <c r="N21" s="4">
        <v>5000</v>
      </c>
      <c r="O21" s="4">
        <v>5000</v>
      </c>
      <c r="P21" s="4">
        <v>5000</v>
      </c>
      <c r="Q21" s="4">
        <v>5000</v>
      </c>
      <c r="R21" s="4">
        <v>5000</v>
      </c>
      <c r="S21" s="4">
        <v>5000</v>
      </c>
      <c r="T21" s="4">
        <f t="shared" si="2"/>
        <v>90000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5.75" customHeight="1" x14ac:dyDescent="0.2">
      <c r="A22" s="3" t="s">
        <v>198</v>
      </c>
      <c r="B22" s="4"/>
      <c r="C22" s="4"/>
      <c r="D22" s="4"/>
      <c r="E22" s="4">
        <v>5000</v>
      </c>
      <c r="F22" s="4">
        <v>5000</v>
      </c>
      <c r="G22" s="4">
        <v>5000</v>
      </c>
      <c r="H22" s="4">
        <v>5000</v>
      </c>
      <c r="I22" s="4">
        <v>5000</v>
      </c>
      <c r="J22" s="4">
        <v>5000</v>
      </c>
      <c r="K22" s="4">
        <v>5000</v>
      </c>
      <c r="L22" s="4">
        <v>5000</v>
      </c>
      <c r="M22" s="4">
        <v>5000</v>
      </c>
      <c r="N22" s="4">
        <v>5000</v>
      </c>
      <c r="O22" s="4">
        <v>5000</v>
      </c>
      <c r="P22" s="4">
        <v>5000</v>
      </c>
      <c r="Q22" s="4">
        <v>5000</v>
      </c>
      <c r="R22" s="4">
        <v>5000</v>
      </c>
      <c r="S22" s="4">
        <v>5000</v>
      </c>
      <c r="T22" s="4">
        <f t="shared" si="2"/>
        <v>75000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5.75" customHeight="1" x14ac:dyDescent="0.2">
      <c r="A23" s="3" t="s">
        <v>198</v>
      </c>
      <c r="B23" s="4">
        <v>0</v>
      </c>
      <c r="C23" s="4">
        <v>0</v>
      </c>
      <c r="D23" s="4">
        <v>0</v>
      </c>
      <c r="E23" s="4"/>
      <c r="F23" s="4"/>
      <c r="G23" s="4"/>
      <c r="H23" s="4">
        <v>5000</v>
      </c>
      <c r="I23" s="4">
        <v>5000</v>
      </c>
      <c r="J23" s="4">
        <v>5000</v>
      </c>
      <c r="K23" s="4">
        <v>5000</v>
      </c>
      <c r="L23" s="4">
        <v>5000</v>
      </c>
      <c r="M23" s="4">
        <v>5000</v>
      </c>
      <c r="N23" s="4">
        <v>5000</v>
      </c>
      <c r="O23" s="4">
        <v>5000</v>
      </c>
      <c r="P23" s="4">
        <v>5000</v>
      </c>
      <c r="Q23" s="4">
        <v>5000</v>
      </c>
      <c r="R23" s="4">
        <v>5000</v>
      </c>
      <c r="S23" s="4">
        <v>5000</v>
      </c>
      <c r="T23" s="4">
        <f t="shared" si="2"/>
        <v>60000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5.75" customHeight="1" x14ac:dyDescent="0.2">
      <c r="A24" s="3" t="s">
        <v>199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v>5000</v>
      </c>
      <c r="O24" s="4">
        <v>5000</v>
      </c>
      <c r="P24" s="4">
        <v>5000</v>
      </c>
      <c r="Q24" s="4">
        <v>5000</v>
      </c>
      <c r="R24" s="4">
        <v>5000</v>
      </c>
      <c r="S24" s="4">
        <v>5000</v>
      </c>
      <c r="T24" s="4">
        <f t="shared" si="2"/>
        <v>30000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15.75" customHeight="1" x14ac:dyDescent="0.2">
      <c r="A25" s="3" t="s">
        <v>164</v>
      </c>
      <c r="B25" s="8"/>
      <c r="C25" s="8"/>
      <c r="D25" s="8"/>
      <c r="E25" s="8"/>
      <c r="F25" s="8"/>
      <c r="G25" s="8"/>
      <c r="H25" s="8"/>
      <c r="I25" s="8"/>
      <c r="J25" s="8"/>
      <c r="K25" s="8">
        <f t="shared" ref="K25:S25" si="3">35000/12</f>
        <v>2916.6666666666665</v>
      </c>
      <c r="L25" s="8">
        <f t="shared" si="3"/>
        <v>2916.6666666666665</v>
      </c>
      <c r="M25" s="8">
        <f t="shared" si="3"/>
        <v>2916.6666666666665</v>
      </c>
      <c r="N25" s="8">
        <f t="shared" si="3"/>
        <v>2916.6666666666665</v>
      </c>
      <c r="O25" s="8">
        <f t="shared" si="3"/>
        <v>2916.6666666666665</v>
      </c>
      <c r="P25" s="8">
        <f t="shared" si="3"/>
        <v>2916.6666666666665</v>
      </c>
      <c r="Q25" s="8">
        <f t="shared" si="3"/>
        <v>2916.6666666666665</v>
      </c>
      <c r="R25" s="8">
        <f t="shared" si="3"/>
        <v>2916.6666666666665</v>
      </c>
      <c r="S25" s="8">
        <f t="shared" si="3"/>
        <v>2916.6666666666665</v>
      </c>
      <c r="T25" s="4">
        <f t="shared" si="2"/>
        <v>26250.000000000004</v>
      </c>
      <c r="U25" s="8"/>
      <c r="V25" s="8"/>
      <c r="W25" s="8"/>
      <c r="X25" s="8"/>
      <c r="Y25" s="8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5.75" customHeight="1" x14ac:dyDescent="0.2">
      <c r="A26" s="3" t="s">
        <v>165</v>
      </c>
      <c r="B26" s="4"/>
      <c r="C26" s="4"/>
      <c r="D26" s="4"/>
      <c r="E26" s="4"/>
      <c r="F26" s="4"/>
      <c r="G26" s="4"/>
      <c r="H26" s="4"/>
      <c r="I26" s="4"/>
      <c r="J26" s="4"/>
      <c r="K26" s="4">
        <f t="shared" ref="K26:S26" si="4">35000/12</f>
        <v>2916.6666666666665</v>
      </c>
      <c r="L26" s="4">
        <f t="shared" si="4"/>
        <v>2916.6666666666665</v>
      </c>
      <c r="M26" s="4">
        <f t="shared" si="4"/>
        <v>2916.6666666666665</v>
      </c>
      <c r="N26" s="4">
        <f t="shared" si="4"/>
        <v>2916.6666666666665</v>
      </c>
      <c r="O26" s="4">
        <f t="shared" si="4"/>
        <v>2916.6666666666665</v>
      </c>
      <c r="P26" s="4">
        <f t="shared" si="4"/>
        <v>2916.6666666666665</v>
      </c>
      <c r="Q26" s="4">
        <f t="shared" si="4"/>
        <v>2916.6666666666665</v>
      </c>
      <c r="R26" s="4">
        <f t="shared" si="4"/>
        <v>2916.6666666666665</v>
      </c>
      <c r="S26" s="4">
        <f t="shared" si="4"/>
        <v>2916.6666666666665</v>
      </c>
      <c r="T26" s="4">
        <f t="shared" si="2"/>
        <v>26250.000000000004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4"/>
      <c r="AM26" s="4"/>
      <c r="AN26" s="4"/>
    </row>
    <row r="27" spans="1:40" ht="15.75" customHeight="1" x14ac:dyDescent="0.2">
      <c r="A27" s="3" t="s">
        <v>182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 t="shared" ref="N27:S27" si="5">35000/12</f>
        <v>2916.6666666666665</v>
      </c>
      <c r="O27" s="4">
        <f t="shared" si="5"/>
        <v>2916.6666666666665</v>
      </c>
      <c r="P27" s="4">
        <f t="shared" si="5"/>
        <v>2916.6666666666665</v>
      </c>
      <c r="Q27" s="4">
        <f t="shared" si="5"/>
        <v>2916.6666666666665</v>
      </c>
      <c r="R27" s="4">
        <f t="shared" si="5"/>
        <v>2916.6666666666665</v>
      </c>
      <c r="S27" s="4">
        <f t="shared" si="5"/>
        <v>2916.6666666666665</v>
      </c>
      <c r="T27" s="4">
        <f t="shared" si="2"/>
        <v>17500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5.75" customHeight="1" x14ac:dyDescent="0.2">
      <c r="A28" s="3" t="s">
        <v>183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f t="shared" ref="N28:S28" si="6">35000/12</f>
        <v>2916.6666666666665</v>
      </c>
      <c r="O28" s="4">
        <f t="shared" si="6"/>
        <v>2916.6666666666665</v>
      </c>
      <c r="P28" s="4">
        <f t="shared" si="6"/>
        <v>2916.6666666666665</v>
      </c>
      <c r="Q28" s="4">
        <f t="shared" si="6"/>
        <v>2916.6666666666665</v>
      </c>
      <c r="R28" s="4">
        <f t="shared" si="6"/>
        <v>2916.6666666666665</v>
      </c>
      <c r="S28" s="4">
        <f t="shared" si="6"/>
        <v>2916.6666666666665</v>
      </c>
      <c r="T28" s="4">
        <f t="shared" si="2"/>
        <v>17500</v>
      </c>
      <c r="U28" s="8"/>
      <c r="V28" s="8"/>
      <c r="W28" s="8"/>
      <c r="X28" s="8"/>
      <c r="Y28" s="8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ht="15.75" customHeight="1" x14ac:dyDescent="0.2">
      <c r="A29" s="3" t="s">
        <v>185</v>
      </c>
      <c r="B29" s="4"/>
      <c r="C29" s="4"/>
      <c r="D29" s="4"/>
      <c r="E29" s="4"/>
      <c r="F29" s="4"/>
      <c r="G29" s="4"/>
      <c r="H29" s="4"/>
      <c r="I29" s="4"/>
      <c r="J29" s="4"/>
      <c r="K29" s="4">
        <f t="shared" ref="K29:S29" si="7">35000/12</f>
        <v>2916.6666666666665</v>
      </c>
      <c r="L29" s="4">
        <f t="shared" si="7"/>
        <v>2916.6666666666665</v>
      </c>
      <c r="M29" s="4">
        <f t="shared" si="7"/>
        <v>2916.6666666666665</v>
      </c>
      <c r="N29" s="4">
        <f t="shared" si="7"/>
        <v>2916.6666666666665</v>
      </c>
      <c r="O29" s="4">
        <f t="shared" si="7"/>
        <v>2916.6666666666665</v>
      </c>
      <c r="P29" s="4">
        <f t="shared" si="7"/>
        <v>2916.6666666666665</v>
      </c>
      <c r="Q29" s="4">
        <f t="shared" si="7"/>
        <v>2916.6666666666665</v>
      </c>
      <c r="R29" s="4">
        <f t="shared" si="7"/>
        <v>2916.6666666666665</v>
      </c>
      <c r="S29" s="4">
        <f t="shared" si="7"/>
        <v>2916.6666666666665</v>
      </c>
      <c r="T29" s="4">
        <f t="shared" si="2"/>
        <v>26250.000000000004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15.75" customHeight="1" x14ac:dyDescent="0.2">
      <c r="A30" s="65" t="s">
        <v>176</v>
      </c>
      <c r="B30" s="4">
        <v>3000</v>
      </c>
      <c r="C30" s="4">
        <v>3000</v>
      </c>
      <c r="D30" s="4">
        <v>3000</v>
      </c>
      <c r="E30" s="4">
        <f>88000/12+3000</f>
        <v>10333.333333333332</v>
      </c>
      <c r="F30" s="4">
        <f>88000/12+3000</f>
        <v>10333.333333333332</v>
      </c>
      <c r="G30" s="4">
        <f t="shared" ref="G30:S30" si="8">88000/12+3000</f>
        <v>10333.333333333332</v>
      </c>
      <c r="H30" s="4">
        <f t="shared" si="8"/>
        <v>10333.333333333332</v>
      </c>
      <c r="I30" s="4">
        <f t="shared" si="8"/>
        <v>10333.333333333332</v>
      </c>
      <c r="J30" s="4">
        <f t="shared" si="8"/>
        <v>10333.333333333332</v>
      </c>
      <c r="K30" s="4">
        <f t="shared" si="8"/>
        <v>10333.333333333332</v>
      </c>
      <c r="L30" s="4">
        <f t="shared" si="8"/>
        <v>10333.333333333332</v>
      </c>
      <c r="M30" s="4">
        <f t="shared" si="8"/>
        <v>10333.333333333332</v>
      </c>
      <c r="N30" s="4">
        <f t="shared" si="8"/>
        <v>10333.333333333332</v>
      </c>
      <c r="O30" s="4">
        <f t="shared" si="8"/>
        <v>10333.333333333332</v>
      </c>
      <c r="P30" s="4">
        <f t="shared" si="8"/>
        <v>10333.333333333332</v>
      </c>
      <c r="Q30" s="4">
        <f t="shared" si="8"/>
        <v>10333.333333333332</v>
      </c>
      <c r="R30" s="4">
        <f t="shared" si="8"/>
        <v>10333.333333333332</v>
      </c>
      <c r="S30" s="4">
        <f t="shared" si="8"/>
        <v>10333.333333333332</v>
      </c>
      <c r="T30" s="4">
        <f t="shared" si="2"/>
        <v>164000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15.75" customHeight="1" x14ac:dyDescent="0.2">
      <c r="A31" s="3" t="s">
        <v>177</v>
      </c>
      <c r="B31" s="4"/>
      <c r="C31" s="4"/>
      <c r="D31" s="4"/>
      <c r="E31" s="4">
        <f>88000/12</f>
        <v>7333.333333333333</v>
      </c>
      <c r="F31" s="4">
        <f t="shared" ref="F31:S31" si="9">88000/12</f>
        <v>7333.333333333333</v>
      </c>
      <c r="G31" s="4">
        <f t="shared" si="9"/>
        <v>7333.333333333333</v>
      </c>
      <c r="H31" s="4">
        <f t="shared" si="9"/>
        <v>7333.333333333333</v>
      </c>
      <c r="I31" s="4">
        <f t="shared" si="9"/>
        <v>7333.333333333333</v>
      </c>
      <c r="J31" s="4">
        <f t="shared" si="9"/>
        <v>7333.333333333333</v>
      </c>
      <c r="K31" s="4">
        <f t="shared" si="9"/>
        <v>7333.333333333333</v>
      </c>
      <c r="L31" s="4">
        <f t="shared" si="9"/>
        <v>7333.333333333333</v>
      </c>
      <c r="M31" s="4">
        <f t="shared" si="9"/>
        <v>7333.333333333333</v>
      </c>
      <c r="N31" s="4">
        <f t="shared" si="9"/>
        <v>7333.333333333333</v>
      </c>
      <c r="O31" s="4">
        <f t="shared" si="9"/>
        <v>7333.333333333333</v>
      </c>
      <c r="P31" s="4">
        <f t="shared" si="9"/>
        <v>7333.333333333333</v>
      </c>
      <c r="Q31" s="4">
        <f t="shared" si="9"/>
        <v>7333.333333333333</v>
      </c>
      <c r="R31" s="4">
        <f t="shared" si="9"/>
        <v>7333.333333333333</v>
      </c>
      <c r="S31" s="4">
        <f t="shared" si="9"/>
        <v>7333.333333333333</v>
      </c>
      <c r="T31" s="4">
        <f t="shared" si="2"/>
        <v>109999.99999999997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15.75" customHeight="1" x14ac:dyDescent="0.2">
      <c r="A32" s="3" t="s">
        <v>200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f t="shared" ref="N32:S32" si="10">(60000/12)</f>
        <v>5000</v>
      </c>
      <c r="O32" s="4">
        <f t="shared" si="10"/>
        <v>5000</v>
      </c>
      <c r="P32" s="4">
        <f t="shared" si="10"/>
        <v>5000</v>
      </c>
      <c r="Q32" s="4">
        <f t="shared" si="10"/>
        <v>5000</v>
      </c>
      <c r="R32" s="4">
        <f t="shared" si="10"/>
        <v>5000</v>
      </c>
      <c r="S32" s="4">
        <f t="shared" si="10"/>
        <v>5000</v>
      </c>
      <c r="T32" s="4">
        <f t="shared" si="2"/>
        <v>30000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15.75" customHeight="1" x14ac:dyDescent="0.2">
      <c r="A33" s="3" t="s">
        <v>201</v>
      </c>
      <c r="B33" s="4"/>
      <c r="C33" s="4"/>
      <c r="D33" s="4"/>
      <c r="E33" s="4">
        <f t="shared" ref="E33:S33" si="11">(80000/12)</f>
        <v>6666.666666666667</v>
      </c>
      <c r="F33" s="4">
        <f t="shared" si="11"/>
        <v>6666.666666666667</v>
      </c>
      <c r="G33" s="4">
        <f t="shared" si="11"/>
        <v>6666.666666666667</v>
      </c>
      <c r="H33" s="4">
        <f t="shared" si="11"/>
        <v>6666.666666666667</v>
      </c>
      <c r="I33" s="4">
        <f t="shared" si="11"/>
        <v>6666.666666666667</v>
      </c>
      <c r="J33" s="4">
        <f t="shared" si="11"/>
        <v>6666.666666666667</v>
      </c>
      <c r="K33" s="4">
        <f t="shared" si="11"/>
        <v>6666.666666666667</v>
      </c>
      <c r="L33" s="4">
        <f t="shared" si="11"/>
        <v>6666.666666666667</v>
      </c>
      <c r="M33" s="4">
        <f t="shared" si="11"/>
        <v>6666.666666666667</v>
      </c>
      <c r="N33" s="4">
        <f t="shared" si="11"/>
        <v>6666.666666666667</v>
      </c>
      <c r="O33" s="4">
        <f t="shared" si="11"/>
        <v>6666.666666666667</v>
      </c>
      <c r="P33" s="4">
        <f t="shared" si="11"/>
        <v>6666.666666666667</v>
      </c>
      <c r="Q33" s="4">
        <f t="shared" si="11"/>
        <v>6666.666666666667</v>
      </c>
      <c r="R33" s="4">
        <f t="shared" si="11"/>
        <v>6666.666666666667</v>
      </c>
      <c r="S33" s="4">
        <f t="shared" si="11"/>
        <v>6666.666666666667</v>
      </c>
      <c r="T33" s="4">
        <f t="shared" si="2"/>
        <v>100000.00000000001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15.75" customHeight="1" x14ac:dyDescent="0.2">
      <c r="A34" s="3" t="s">
        <v>202</v>
      </c>
      <c r="B34" s="4"/>
      <c r="C34" s="4"/>
      <c r="D34" s="4"/>
      <c r="E34" s="4">
        <f t="shared" ref="E34:S34" si="12">(60000/12)</f>
        <v>5000</v>
      </c>
      <c r="F34" s="4">
        <f t="shared" si="12"/>
        <v>5000</v>
      </c>
      <c r="G34" s="4">
        <f t="shared" si="12"/>
        <v>5000</v>
      </c>
      <c r="H34" s="4">
        <f t="shared" si="12"/>
        <v>5000</v>
      </c>
      <c r="I34" s="4">
        <f t="shared" si="12"/>
        <v>5000</v>
      </c>
      <c r="J34" s="4">
        <f t="shared" si="12"/>
        <v>5000</v>
      </c>
      <c r="K34" s="4">
        <f t="shared" si="12"/>
        <v>5000</v>
      </c>
      <c r="L34" s="4">
        <f t="shared" si="12"/>
        <v>5000</v>
      </c>
      <c r="M34" s="4">
        <f t="shared" si="12"/>
        <v>5000</v>
      </c>
      <c r="N34" s="4">
        <f t="shared" si="12"/>
        <v>5000</v>
      </c>
      <c r="O34" s="4">
        <f t="shared" si="12"/>
        <v>5000</v>
      </c>
      <c r="P34" s="4">
        <f t="shared" si="12"/>
        <v>5000</v>
      </c>
      <c r="Q34" s="4">
        <f t="shared" si="12"/>
        <v>5000</v>
      </c>
      <c r="R34" s="4">
        <f t="shared" si="12"/>
        <v>5000</v>
      </c>
      <c r="S34" s="4">
        <f t="shared" si="12"/>
        <v>5000</v>
      </c>
      <c r="T34" s="4">
        <f t="shared" si="2"/>
        <v>75000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ht="15.75" customHeight="1" x14ac:dyDescent="0.2">
      <c r="A35" s="3" t="s">
        <v>202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 t="shared" ref="N35:S35" si="13">(60000/12)</f>
        <v>5000</v>
      </c>
      <c r="O35" s="4">
        <f t="shared" si="13"/>
        <v>5000</v>
      </c>
      <c r="P35" s="4">
        <f t="shared" si="13"/>
        <v>5000</v>
      </c>
      <c r="Q35" s="4">
        <f t="shared" si="13"/>
        <v>5000</v>
      </c>
      <c r="R35" s="4">
        <f t="shared" si="13"/>
        <v>5000</v>
      </c>
      <c r="S35" s="4">
        <f t="shared" si="13"/>
        <v>5000</v>
      </c>
      <c r="T35" s="4">
        <f t="shared" si="2"/>
        <v>30000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5.75" customHeight="1" x14ac:dyDescent="0.2">
      <c r="A36" s="3" t="s">
        <v>174</v>
      </c>
      <c r="B36" s="4">
        <f t="shared" ref="B36:S36" si="14">35000/12</f>
        <v>2916.6666666666665</v>
      </c>
      <c r="C36" s="4">
        <f t="shared" si="14"/>
        <v>2916.6666666666665</v>
      </c>
      <c r="D36" s="4">
        <f t="shared" si="14"/>
        <v>2916.6666666666665</v>
      </c>
      <c r="E36" s="4">
        <f t="shared" si="14"/>
        <v>2916.6666666666665</v>
      </c>
      <c r="F36" s="4">
        <f t="shared" si="14"/>
        <v>2916.6666666666665</v>
      </c>
      <c r="G36" s="4">
        <f t="shared" si="14"/>
        <v>2916.6666666666665</v>
      </c>
      <c r="H36" s="4">
        <f t="shared" si="14"/>
        <v>2916.6666666666665</v>
      </c>
      <c r="I36" s="4">
        <f t="shared" si="14"/>
        <v>2916.6666666666665</v>
      </c>
      <c r="J36" s="4">
        <f t="shared" si="14"/>
        <v>2916.6666666666665</v>
      </c>
      <c r="K36" s="4">
        <f t="shared" si="14"/>
        <v>2916.6666666666665</v>
      </c>
      <c r="L36" s="4">
        <f t="shared" si="14"/>
        <v>2916.6666666666665</v>
      </c>
      <c r="M36" s="4">
        <f t="shared" si="14"/>
        <v>2916.6666666666665</v>
      </c>
      <c r="N36" s="4">
        <f t="shared" si="14"/>
        <v>2916.6666666666665</v>
      </c>
      <c r="O36" s="4">
        <f t="shared" si="14"/>
        <v>2916.6666666666665</v>
      </c>
      <c r="P36" s="4">
        <f t="shared" si="14"/>
        <v>2916.6666666666665</v>
      </c>
      <c r="Q36" s="4">
        <f t="shared" si="14"/>
        <v>2916.6666666666665</v>
      </c>
      <c r="R36" s="4">
        <f t="shared" si="14"/>
        <v>2916.6666666666665</v>
      </c>
      <c r="S36" s="4">
        <f t="shared" si="14"/>
        <v>2916.6666666666665</v>
      </c>
      <c r="T36" s="4">
        <f t="shared" si="2"/>
        <v>52499.999999999993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5.75" customHeight="1" x14ac:dyDescent="0.2">
      <c r="A37" s="3" t="s">
        <v>179</v>
      </c>
      <c r="B37" s="4"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f t="shared" ref="N37:S37" si="15">(60000/12)</f>
        <v>5000</v>
      </c>
      <c r="O37" s="4">
        <f t="shared" si="15"/>
        <v>5000</v>
      </c>
      <c r="P37" s="4">
        <f t="shared" si="15"/>
        <v>5000</v>
      </c>
      <c r="Q37" s="4">
        <f t="shared" si="15"/>
        <v>5000</v>
      </c>
      <c r="R37" s="4">
        <f t="shared" si="15"/>
        <v>5000</v>
      </c>
      <c r="S37" s="4">
        <f t="shared" si="15"/>
        <v>5000</v>
      </c>
      <c r="T37" s="4">
        <f t="shared" si="2"/>
        <v>30000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5.75" customHeight="1" x14ac:dyDescent="0.2">
      <c r="A38" s="3" t="s">
        <v>187</v>
      </c>
      <c r="B38" s="4"/>
      <c r="C38" s="4"/>
      <c r="D38" s="4"/>
      <c r="E38" s="4"/>
      <c r="F38" s="4"/>
      <c r="G38" s="4"/>
      <c r="H38" s="4">
        <f t="shared" ref="H38:S38" si="16">(60000/12)</f>
        <v>5000</v>
      </c>
      <c r="I38" s="4">
        <f t="shared" si="16"/>
        <v>5000</v>
      </c>
      <c r="J38" s="4">
        <f t="shared" si="16"/>
        <v>5000</v>
      </c>
      <c r="K38" s="4">
        <f t="shared" si="16"/>
        <v>5000</v>
      </c>
      <c r="L38" s="4">
        <f t="shared" si="16"/>
        <v>5000</v>
      </c>
      <c r="M38" s="4">
        <f t="shared" si="16"/>
        <v>5000</v>
      </c>
      <c r="N38" s="4">
        <f t="shared" si="16"/>
        <v>5000</v>
      </c>
      <c r="O38" s="4">
        <f t="shared" si="16"/>
        <v>5000</v>
      </c>
      <c r="P38" s="4">
        <f t="shared" si="16"/>
        <v>5000</v>
      </c>
      <c r="Q38" s="4">
        <f t="shared" si="16"/>
        <v>5000</v>
      </c>
      <c r="R38" s="4">
        <f t="shared" si="16"/>
        <v>5000</v>
      </c>
      <c r="S38" s="4">
        <f t="shared" si="16"/>
        <v>5000</v>
      </c>
      <c r="T38" s="4">
        <f t="shared" si="2"/>
        <v>60000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ht="15.75" customHeight="1" x14ac:dyDescent="0.2">
      <c r="A39" s="3" t="s">
        <v>203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f t="shared" ref="N39:S39" si="17">(60000/12)</f>
        <v>5000</v>
      </c>
      <c r="O39" s="4">
        <f t="shared" si="17"/>
        <v>5000</v>
      </c>
      <c r="P39" s="4">
        <f t="shared" si="17"/>
        <v>5000</v>
      </c>
      <c r="Q39" s="4">
        <f t="shared" si="17"/>
        <v>5000</v>
      </c>
      <c r="R39" s="4">
        <f t="shared" si="17"/>
        <v>5000</v>
      </c>
      <c r="S39" s="4">
        <f t="shared" si="17"/>
        <v>5000</v>
      </c>
      <c r="T39" s="4">
        <f t="shared" si="2"/>
        <v>30000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15.75" customHeight="1" x14ac:dyDescent="0.2">
      <c r="A40" s="3" t="s">
        <v>204</v>
      </c>
      <c r="B40" s="4">
        <f t="shared" ref="B40:S40" si="18">(60000/12)</f>
        <v>5000</v>
      </c>
      <c r="C40" s="4">
        <f t="shared" si="18"/>
        <v>5000</v>
      </c>
      <c r="D40" s="4">
        <f t="shared" si="18"/>
        <v>5000</v>
      </c>
      <c r="E40" s="4">
        <f t="shared" si="18"/>
        <v>5000</v>
      </c>
      <c r="F40" s="4">
        <f t="shared" si="18"/>
        <v>5000</v>
      </c>
      <c r="G40" s="4">
        <f t="shared" si="18"/>
        <v>5000</v>
      </c>
      <c r="H40" s="4">
        <f t="shared" si="18"/>
        <v>5000</v>
      </c>
      <c r="I40" s="4">
        <f t="shared" si="18"/>
        <v>5000</v>
      </c>
      <c r="J40" s="4">
        <f t="shared" si="18"/>
        <v>5000</v>
      </c>
      <c r="K40" s="4">
        <f t="shared" si="18"/>
        <v>5000</v>
      </c>
      <c r="L40" s="4">
        <f t="shared" si="18"/>
        <v>5000</v>
      </c>
      <c r="M40" s="4">
        <f t="shared" si="18"/>
        <v>5000</v>
      </c>
      <c r="N40" s="4">
        <f t="shared" si="18"/>
        <v>5000</v>
      </c>
      <c r="O40" s="4">
        <f t="shared" si="18"/>
        <v>5000</v>
      </c>
      <c r="P40" s="4">
        <f t="shared" si="18"/>
        <v>5000</v>
      </c>
      <c r="Q40" s="4">
        <f t="shared" si="18"/>
        <v>5000</v>
      </c>
      <c r="R40" s="4">
        <f t="shared" si="18"/>
        <v>5000</v>
      </c>
      <c r="S40" s="4">
        <f t="shared" si="18"/>
        <v>5000</v>
      </c>
      <c r="T40" s="4">
        <f t="shared" si="2"/>
        <v>90000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ht="15.75" customHeight="1" x14ac:dyDescent="0.2">
      <c r="A41" s="3" t="s">
        <v>205</v>
      </c>
      <c r="B41" s="4">
        <f t="shared" ref="B41:S41" si="19">35000/12</f>
        <v>2916.6666666666665</v>
      </c>
      <c r="C41" s="4">
        <f t="shared" si="19"/>
        <v>2916.6666666666665</v>
      </c>
      <c r="D41" s="4">
        <f t="shared" si="19"/>
        <v>2916.6666666666665</v>
      </c>
      <c r="E41" s="4">
        <f t="shared" si="19"/>
        <v>2916.6666666666665</v>
      </c>
      <c r="F41" s="4">
        <f t="shared" si="19"/>
        <v>2916.6666666666665</v>
      </c>
      <c r="G41" s="4">
        <f t="shared" si="19"/>
        <v>2916.6666666666665</v>
      </c>
      <c r="H41" s="4">
        <f t="shared" si="19"/>
        <v>2916.6666666666665</v>
      </c>
      <c r="I41" s="4">
        <f t="shared" si="19"/>
        <v>2916.6666666666665</v>
      </c>
      <c r="J41" s="4">
        <f t="shared" si="19"/>
        <v>2916.6666666666665</v>
      </c>
      <c r="K41" s="4">
        <f t="shared" si="19"/>
        <v>2916.6666666666665</v>
      </c>
      <c r="L41" s="4">
        <f t="shared" si="19"/>
        <v>2916.6666666666665</v>
      </c>
      <c r="M41" s="4">
        <f t="shared" si="19"/>
        <v>2916.6666666666665</v>
      </c>
      <c r="N41" s="4">
        <f t="shared" si="19"/>
        <v>2916.6666666666665</v>
      </c>
      <c r="O41" s="4">
        <f t="shared" si="19"/>
        <v>2916.6666666666665</v>
      </c>
      <c r="P41" s="4">
        <f t="shared" si="19"/>
        <v>2916.6666666666665</v>
      </c>
      <c r="Q41" s="4">
        <f t="shared" si="19"/>
        <v>2916.6666666666665</v>
      </c>
      <c r="R41" s="4">
        <f t="shared" si="19"/>
        <v>2916.6666666666665</v>
      </c>
      <c r="S41" s="4">
        <f t="shared" si="19"/>
        <v>2916.6666666666665</v>
      </c>
      <c r="T41" s="4">
        <f t="shared" si="2"/>
        <v>52499.999999999993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5.75" customHeight="1" x14ac:dyDescent="0.2">
      <c r="A42" s="56" t="s">
        <v>82</v>
      </c>
      <c r="B42" s="57">
        <f t="shared" ref="B42:T42" si="20">SUM(B18:B41)</f>
        <v>23833.333333333332</v>
      </c>
      <c r="C42" s="57">
        <f t="shared" si="20"/>
        <v>23833.333333333332</v>
      </c>
      <c r="D42" s="57">
        <f t="shared" si="20"/>
        <v>23833.333333333332</v>
      </c>
      <c r="E42" s="57">
        <f t="shared" si="20"/>
        <v>60166.666666666657</v>
      </c>
      <c r="F42" s="57">
        <f t="shared" si="20"/>
        <v>60166.666666666657</v>
      </c>
      <c r="G42" s="57">
        <f t="shared" si="20"/>
        <v>60166.666666666657</v>
      </c>
      <c r="H42" s="57">
        <f t="shared" si="20"/>
        <v>70166.666666666672</v>
      </c>
      <c r="I42" s="57">
        <f t="shared" si="20"/>
        <v>70166.666666666672</v>
      </c>
      <c r="J42" s="57">
        <f t="shared" si="20"/>
        <v>70166.666666666672</v>
      </c>
      <c r="K42" s="57">
        <f t="shared" si="20"/>
        <v>78916.666666666672</v>
      </c>
      <c r="L42" s="57">
        <f t="shared" si="20"/>
        <v>78916.666666666672</v>
      </c>
      <c r="M42" s="57">
        <f t="shared" si="20"/>
        <v>78916.666666666672</v>
      </c>
      <c r="N42" s="57">
        <f t="shared" si="20"/>
        <v>114750</v>
      </c>
      <c r="O42" s="57">
        <f t="shared" si="20"/>
        <v>114750</v>
      </c>
      <c r="P42" s="57">
        <f t="shared" si="20"/>
        <v>114750</v>
      </c>
      <c r="Q42" s="57">
        <f t="shared" si="20"/>
        <v>114750</v>
      </c>
      <c r="R42" s="57">
        <f t="shared" si="20"/>
        <v>114750</v>
      </c>
      <c r="S42" s="57">
        <f t="shared" si="20"/>
        <v>114750</v>
      </c>
      <c r="T42" s="57">
        <f t="shared" si="20"/>
        <v>1387750</v>
      </c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</row>
    <row r="43" spans="1:4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9">
        <f>SUM(B42:M42)</f>
        <v>699249.99999999988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customHeight="1" x14ac:dyDescent="0.2">
      <c r="A44" s="1" t="s">
        <v>40</v>
      </c>
      <c r="B44" s="6" t="str">
        <f t="shared" ref="B44:S44" si="21">B17</f>
        <v>Month 1</v>
      </c>
      <c r="C44" s="6" t="str">
        <f t="shared" si="21"/>
        <v>Month 2</v>
      </c>
      <c r="D44" s="6" t="str">
        <f t="shared" si="21"/>
        <v>Month 3</v>
      </c>
      <c r="E44" s="6" t="str">
        <f t="shared" si="21"/>
        <v>Month 4</v>
      </c>
      <c r="F44" s="6" t="str">
        <f t="shared" si="21"/>
        <v>Month 5</v>
      </c>
      <c r="G44" s="6" t="str">
        <f t="shared" si="21"/>
        <v>Month 6</v>
      </c>
      <c r="H44" s="6" t="str">
        <f t="shared" si="21"/>
        <v>Month 7</v>
      </c>
      <c r="I44" s="6" t="str">
        <f t="shared" si="21"/>
        <v>Month 8</v>
      </c>
      <c r="J44" s="6" t="str">
        <f t="shared" si="21"/>
        <v>Month 9</v>
      </c>
      <c r="K44" s="6" t="str">
        <f t="shared" si="21"/>
        <v>Month 10</v>
      </c>
      <c r="L44" s="6" t="str">
        <f t="shared" si="21"/>
        <v>Month 11</v>
      </c>
      <c r="M44" s="6" t="str">
        <f t="shared" si="21"/>
        <v>Month 12</v>
      </c>
      <c r="N44" s="6" t="str">
        <f t="shared" si="21"/>
        <v>Month 13</v>
      </c>
      <c r="O44" s="6" t="str">
        <f t="shared" si="21"/>
        <v>Month 14</v>
      </c>
      <c r="P44" s="6" t="str">
        <f t="shared" si="21"/>
        <v>Month 15</v>
      </c>
      <c r="Q44" s="6" t="str">
        <f t="shared" si="21"/>
        <v>Month 16</v>
      </c>
      <c r="R44" s="6" t="str">
        <f t="shared" si="21"/>
        <v>Month 17</v>
      </c>
      <c r="S44" s="6" t="str">
        <f t="shared" si="21"/>
        <v>Month 18</v>
      </c>
      <c r="T44" s="6" t="s">
        <v>82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5.75" customHeight="1" x14ac:dyDescent="0.2">
      <c r="A45" s="3" t="s">
        <v>197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f t="shared" ref="T45:T69" si="22">SUM(B45:S45)</f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5.75" customHeight="1" x14ac:dyDescent="0.2">
      <c r="A46" s="3" t="s">
        <v>197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f t="shared" si="22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5.75" customHeight="1" x14ac:dyDescent="0.2">
      <c r="A47" s="3" t="s">
        <v>197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f t="shared" si="22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ht="15.75" customHeight="1" x14ac:dyDescent="0.2">
      <c r="A48" s="3" t="s">
        <v>198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f t="shared" si="22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15.75" customHeight="1" x14ac:dyDescent="0.2">
      <c r="A49" s="3" t="s">
        <v>198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f t="shared" si="22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15.75" customHeight="1" x14ac:dyDescent="0.2">
      <c r="A50" s="3" t="s">
        <v>198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f t="shared" si="22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15.75" customHeight="1" x14ac:dyDescent="0.2">
      <c r="A51" s="3" t="s">
        <v>199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f t="shared" si="22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5.75" customHeight="1" x14ac:dyDescent="0.2">
      <c r="A52" s="3" t="s">
        <v>206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4">
        <f t="shared" si="22"/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5.75" customHeight="1" x14ac:dyDescent="0.2">
      <c r="A53" s="3" t="s">
        <v>164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4">
        <f t="shared" si="22"/>
        <v>0</v>
      </c>
      <c r="U53" s="8"/>
      <c r="V53" s="8"/>
      <c r="W53" s="8"/>
      <c r="X53" s="8"/>
      <c r="Y53" s="8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5.75" customHeight="1" x14ac:dyDescent="0.2">
      <c r="A54" s="3" t="s">
        <v>165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4">
        <f t="shared" si="22"/>
        <v>0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4"/>
      <c r="AM54" s="4"/>
      <c r="AN54" s="4"/>
    </row>
    <row r="55" spans="1:40" ht="15.75" customHeight="1" x14ac:dyDescent="0.2">
      <c r="A55" s="3" t="s">
        <v>182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4">
        <f t="shared" si="22"/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5.75" customHeight="1" x14ac:dyDescent="0.2">
      <c r="A56" s="3" t="s">
        <v>183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f t="shared" si="22"/>
        <v>0</v>
      </c>
      <c r="U56" s="8"/>
      <c r="V56" s="8"/>
      <c r="W56" s="8"/>
      <c r="X56" s="8"/>
      <c r="Y56" s="8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5.75" customHeight="1" x14ac:dyDescent="0.2">
      <c r="A57" s="3" t="s">
        <v>185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f t="shared" si="22"/>
        <v>0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5.75" customHeight="1" x14ac:dyDescent="0.2">
      <c r="A58" s="3" t="s">
        <v>207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f t="shared" si="22"/>
        <v>0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5.75" customHeight="1" x14ac:dyDescent="0.2">
      <c r="A59" s="3" t="s">
        <v>177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f t="shared" si="22"/>
        <v>0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5.75" customHeight="1" x14ac:dyDescent="0.2">
      <c r="A60" s="3" t="s">
        <v>200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f t="shared" si="22"/>
        <v>0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5.75" customHeight="1" x14ac:dyDescent="0.2">
      <c r="A61" s="3" t="s">
        <v>201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f t="shared" si="22"/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5.75" customHeight="1" x14ac:dyDescent="0.2">
      <c r="A62" s="3" t="s">
        <v>202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f t="shared" si="22"/>
        <v>0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5.75" customHeight="1" x14ac:dyDescent="0.2">
      <c r="A63" s="3" t="s">
        <v>202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f t="shared" si="22"/>
        <v>0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5.75" customHeight="1" x14ac:dyDescent="0.2">
      <c r="A64" s="3" t="s">
        <v>174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f t="shared" si="22"/>
        <v>0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5.75" customHeight="1" x14ac:dyDescent="0.2">
      <c r="A65" s="3" t="s">
        <v>179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f t="shared" si="22"/>
        <v>0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5.75" customHeight="1" x14ac:dyDescent="0.2">
      <c r="A66" s="3" t="s">
        <v>187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f t="shared" si="22"/>
        <v>0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5.75" customHeight="1" x14ac:dyDescent="0.2">
      <c r="A67" s="3" t="s">
        <v>203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f t="shared" si="22"/>
        <v>0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5.75" customHeight="1" x14ac:dyDescent="0.2">
      <c r="A68" s="3" t="s">
        <v>208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f t="shared" si="22"/>
        <v>0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5.75" customHeight="1" x14ac:dyDescent="0.2">
      <c r="A69" s="3" t="s">
        <v>205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f t="shared" si="22"/>
        <v>0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5.75" customHeight="1" x14ac:dyDescent="0.2">
      <c r="A70" s="56" t="s">
        <v>82</v>
      </c>
      <c r="B70" s="58">
        <f t="shared" ref="B70:T70" si="23">SUM(B45:B69)</f>
        <v>0</v>
      </c>
      <c r="C70" s="58">
        <f t="shared" si="23"/>
        <v>0</v>
      </c>
      <c r="D70" s="58">
        <f t="shared" si="23"/>
        <v>0</v>
      </c>
      <c r="E70" s="58">
        <f t="shared" si="23"/>
        <v>0</v>
      </c>
      <c r="F70" s="58">
        <f t="shared" si="23"/>
        <v>0</v>
      </c>
      <c r="G70" s="58">
        <f t="shared" si="23"/>
        <v>0</v>
      </c>
      <c r="H70" s="58">
        <f t="shared" si="23"/>
        <v>0</v>
      </c>
      <c r="I70" s="58">
        <f t="shared" si="23"/>
        <v>0</v>
      </c>
      <c r="J70" s="58">
        <f t="shared" si="23"/>
        <v>0</v>
      </c>
      <c r="K70" s="58">
        <f t="shared" si="23"/>
        <v>0</v>
      </c>
      <c r="L70" s="58">
        <f t="shared" si="23"/>
        <v>0</v>
      </c>
      <c r="M70" s="58">
        <f t="shared" si="23"/>
        <v>0</v>
      </c>
      <c r="N70" s="58">
        <f t="shared" si="23"/>
        <v>0</v>
      </c>
      <c r="O70" s="58">
        <f t="shared" si="23"/>
        <v>0</v>
      </c>
      <c r="P70" s="58">
        <f t="shared" si="23"/>
        <v>0</v>
      </c>
      <c r="Q70" s="58">
        <f t="shared" si="23"/>
        <v>0</v>
      </c>
      <c r="R70" s="58">
        <f t="shared" si="23"/>
        <v>0</v>
      </c>
      <c r="S70" s="58">
        <f t="shared" si="23"/>
        <v>0</v>
      </c>
      <c r="T70" s="58">
        <f t="shared" si="23"/>
        <v>0</v>
      </c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</row>
    <row r="71" spans="1:40" ht="15.75" customHeight="1" x14ac:dyDescent="0.2"/>
    <row r="72" spans="1:40" ht="15.75" customHeight="1" x14ac:dyDescent="0.2">
      <c r="A72" s="1" t="s">
        <v>91</v>
      </c>
      <c r="B72" s="6" t="str">
        <f t="shared" ref="B72:S72" si="24">B17</f>
        <v>Month 1</v>
      </c>
      <c r="C72" s="6" t="str">
        <f t="shared" si="24"/>
        <v>Month 2</v>
      </c>
      <c r="D72" s="6" t="str">
        <f t="shared" si="24"/>
        <v>Month 3</v>
      </c>
      <c r="E72" s="6" t="str">
        <f t="shared" si="24"/>
        <v>Month 4</v>
      </c>
      <c r="F72" s="6" t="str">
        <f t="shared" si="24"/>
        <v>Month 5</v>
      </c>
      <c r="G72" s="6" t="str">
        <f t="shared" si="24"/>
        <v>Month 6</v>
      </c>
      <c r="H72" s="6" t="str">
        <f t="shared" si="24"/>
        <v>Month 7</v>
      </c>
      <c r="I72" s="6" t="str">
        <f t="shared" si="24"/>
        <v>Month 8</v>
      </c>
      <c r="J72" s="6" t="str">
        <f t="shared" si="24"/>
        <v>Month 9</v>
      </c>
      <c r="K72" s="6" t="str">
        <f t="shared" si="24"/>
        <v>Month 10</v>
      </c>
      <c r="L72" s="6" t="str">
        <f t="shared" si="24"/>
        <v>Month 11</v>
      </c>
      <c r="M72" s="6" t="str">
        <f t="shared" si="24"/>
        <v>Month 12</v>
      </c>
      <c r="N72" s="6" t="str">
        <f t="shared" si="24"/>
        <v>Month 13</v>
      </c>
      <c r="O72" s="6" t="str">
        <f t="shared" si="24"/>
        <v>Month 14</v>
      </c>
      <c r="P72" s="6" t="str">
        <f t="shared" si="24"/>
        <v>Month 15</v>
      </c>
      <c r="Q72" s="6" t="str">
        <f t="shared" si="24"/>
        <v>Month 16</v>
      </c>
      <c r="R72" s="6" t="str">
        <f t="shared" si="24"/>
        <v>Month 17</v>
      </c>
      <c r="S72" s="6" t="str">
        <f t="shared" si="24"/>
        <v>Month 18</v>
      </c>
      <c r="T72" s="6" t="s">
        <v>82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ht="15.75" customHeight="1" x14ac:dyDescent="0.2">
      <c r="A73" s="3" t="s">
        <v>197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f t="shared" ref="T73:T97" si="25">SUM(B73:S73)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15.75" customHeight="1" x14ac:dyDescent="0.2">
      <c r="A74" s="3" t="s">
        <v>197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f t="shared" si="25"/>
        <v>0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ht="15.75" customHeight="1" x14ac:dyDescent="0.2">
      <c r="A75" s="3" t="s">
        <v>197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f t="shared" si="25"/>
        <v>0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ht="15.75" customHeight="1" x14ac:dyDescent="0.2">
      <c r="A76" s="3" t="s">
        <v>198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f t="shared" si="25"/>
        <v>0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ht="15.75" customHeight="1" x14ac:dyDescent="0.2">
      <c r="A77" s="3" t="s">
        <v>198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f t="shared" si="25"/>
        <v>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ht="15.75" customHeight="1" x14ac:dyDescent="0.2">
      <c r="A78" s="3" t="s">
        <v>198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f t="shared" si="25"/>
        <v>0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 ht="15.75" customHeight="1" x14ac:dyDescent="0.2">
      <c r="A79" s="3" t="s">
        <v>199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f t="shared" si="25"/>
        <v>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 ht="15.75" customHeight="1" x14ac:dyDescent="0.2">
      <c r="A80" s="3" t="s">
        <v>206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f t="shared" si="25"/>
        <v>0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ht="15.75" customHeight="1" x14ac:dyDescent="0.2">
      <c r="A81" s="3" t="s">
        <v>164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f t="shared" si="25"/>
        <v>0</v>
      </c>
      <c r="U81" s="8"/>
      <c r="V81" s="8"/>
      <c r="W81" s="8"/>
      <c r="X81" s="8"/>
      <c r="Y81" s="8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ht="15.75" customHeight="1" x14ac:dyDescent="0.2">
      <c r="A82" s="3" t="s">
        <v>165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f t="shared" si="25"/>
        <v>0</v>
      </c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4"/>
      <c r="AM82" s="4"/>
      <c r="AN82" s="4"/>
    </row>
    <row r="83" spans="1:40" ht="15.75" customHeight="1" x14ac:dyDescent="0.2">
      <c r="A83" s="3" t="s">
        <v>182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f t="shared" si="25"/>
        <v>0</v>
      </c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40" ht="15.75" customHeight="1" x14ac:dyDescent="0.2">
      <c r="A84" s="3" t="s">
        <v>183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f t="shared" si="25"/>
        <v>0</v>
      </c>
      <c r="U84" s="8"/>
      <c r="V84" s="8"/>
      <c r="W84" s="8"/>
      <c r="X84" s="8"/>
      <c r="Y84" s="8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ht="15.75" customHeight="1" x14ac:dyDescent="0.2">
      <c r="A85" s="3" t="s">
        <v>185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f t="shared" si="25"/>
        <v>0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ht="15.75" customHeight="1" x14ac:dyDescent="0.2">
      <c r="A86" s="65" t="s">
        <v>176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f t="shared" si="25"/>
        <v>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ht="15.75" customHeight="1" x14ac:dyDescent="0.2">
      <c r="A87" s="3" t="s">
        <v>177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f t="shared" si="25"/>
        <v>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ht="15.75" customHeight="1" x14ac:dyDescent="0.2">
      <c r="A88" s="3" t="s">
        <v>200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f t="shared" si="25"/>
        <v>0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ht="15.75" customHeight="1" x14ac:dyDescent="0.2">
      <c r="A89" s="3" t="s">
        <v>201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f t="shared" si="25"/>
        <v>0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ht="15.75" customHeight="1" x14ac:dyDescent="0.2">
      <c r="A90" s="3" t="s">
        <v>202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f t="shared" si="25"/>
        <v>0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ht="15.75" customHeight="1" x14ac:dyDescent="0.2">
      <c r="A91" s="3" t="s">
        <v>202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f t="shared" si="25"/>
        <v>0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ht="15.75" customHeight="1" x14ac:dyDescent="0.2">
      <c r="A92" s="3" t="s">
        <v>174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f t="shared" si="25"/>
        <v>0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ht="15.75" customHeight="1" x14ac:dyDescent="0.2">
      <c r="A93" s="3" t="s">
        <v>179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f t="shared" si="25"/>
        <v>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ht="15.75" customHeight="1" x14ac:dyDescent="0.2">
      <c r="A94" s="3" t="s">
        <v>187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f t="shared" si="25"/>
        <v>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ht="15.75" customHeight="1" x14ac:dyDescent="0.2">
      <c r="A95" s="3" t="s">
        <v>203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f t="shared" si="25"/>
        <v>0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 ht="15.75" customHeight="1" x14ac:dyDescent="0.2">
      <c r="A96" s="3" t="s">
        <v>208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f t="shared" si="25"/>
        <v>0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 ht="15.75" customHeight="1" x14ac:dyDescent="0.2">
      <c r="A97" s="3" t="s">
        <v>205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f t="shared" si="25"/>
        <v>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ht="15.75" customHeight="1" x14ac:dyDescent="0.2">
      <c r="A98" s="56" t="s">
        <v>82</v>
      </c>
      <c r="B98" s="57">
        <f t="shared" ref="B98:T98" si="26">SUM(B73:B97)</f>
        <v>0</v>
      </c>
      <c r="C98" s="57">
        <f t="shared" si="26"/>
        <v>0</v>
      </c>
      <c r="D98" s="57">
        <f t="shared" si="26"/>
        <v>0</v>
      </c>
      <c r="E98" s="57">
        <f t="shared" si="26"/>
        <v>0</v>
      </c>
      <c r="F98" s="57">
        <f t="shared" si="26"/>
        <v>0</v>
      </c>
      <c r="G98" s="57">
        <f t="shared" si="26"/>
        <v>0</v>
      </c>
      <c r="H98" s="57">
        <f t="shared" si="26"/>
        <v>0</v>
      </c>
      <c r="I98" s="57">
        <f t="shared" si="26"/>
        <v>0</v>
      </c>
      <c r="J98" s="57">
        <f t="shared" si="26"/>
        <v>0</v>
      </c>
      <c r="K98" s="57">
        <f t="shared" si="26"/>
        <v>0</v>
      </c>
      <c r="L98" s="57">
        <f t="shared" si="26"/>
        <v>0</v>
      </c>
      <c r="M98" s="57">
        <f t="shared" si="26"/>
        <v>0</v>
      </c>
      <c r="N98" s="57">
        <f t="shared" si="26"/>
        <v>0</v>
      </c>
      <c r="O98" s="57">
        <f t="shared" si="26"/>
        <v>0</v>
      </c>
      <c r="P98" s="57">
        <f t="shared" si="26"/>
        <v>0</v>
      </c>
      <c r="Q98" s="57">
        <f t="shared" si="26"/>
        <v>0</v>
      </c>
      <c r="R98" s="57">
        <f t="shared" si="26"/>
        <v>0</v>
      </c>
      <c r="S98" s="57">
        <f t="shared" si="26"/>
        <v>0</v>
      </c>
      <c r="T98" s="57">
        <f t="shared" si="26"/>
        <v>0</v>
      </c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</row>
    <row r="99" spans="1:40" ht="15.75" customHeight="1" x14ac:dyDescent="0.2"/>
    <row r="100" spans="1:40" ht="15.75" customHeight="1" x14ac:dyDescent="0.2">
      <c r="A100" s="1" t="s">
        <v>190</v>
      </c>
      <c r="B100" s="6" t="str">
        <f t="shared" ref="B100:S100" si="27">B17</f>
        <v>Month 1</v>
      </c>
      <c r="C100" s="6" t="str">
        <f t="shared" si="27"/>
        <v>Month 2</v>
      </c>
      <c r="D100" s="6" t="str">
        <f t="shared" si="27"/>
        <v>Month 3</v>
      </c>
      <c r="E100" s="6" t="str">
        <f t="shared" si="27"/>
        <v>Month 4</v>
      </c>
      <c r="F100" s="6" t="str">
        <f t="shared" si="27"/>
        <v>Month 5</v>
      </c>
      <c r="G100" s="6" t="str">
        <f t="shared" si="27"/>
        <v>Month 6</v>
      </c>
      <c r="H100" s="6" t="str">
        <f t="shared" si="27"/>
        <v>Month 7</v>
      </c>
      <c r="I100" s="6" t="str">
        <f t="shared" si="27"/>
        <v>Month 8</v>
      </c>
      <c r="J100" s="6" t="str">
        <f t="shared" si="27"/>
        <v>Month 9</v>
      </c>
      <c r="K100" s="6" t="str">
        <f t="shared" si="27"/>
        <v>Month 10</v>
      </c>
      <c r="L100" s="6" t="str">
        <f t="shared" si="27"/>
        <v>Month 11</v>
      </c>
      <c r="M100" s="6" t="str">
        <f t="shared" si="27"/>
        <v>Month 12</v>
      </c>
      <c r="N100" s="6" t="str">
        <f t="shared" si="27"/>
        <v>Month 13</v>
      </c>
      <c r="O100" s="6" t="str">
        <f t="shared" si="27"/>
        <v>Month 14</v>
      </c>
      <c r="P100" s="6" t="str">
        <f t="shared" si="27"/>
        <v>Month 15</v>
      </c>
      <c r="Q100" s="6" t="str">
        <f t="shared" si="27"/>
        <v>Month 16</v>
      </c>
      <c r="R100" s="6" t="str">
        <f t="shared" si="27"/>
        <v>Month 17</v>
      </c>
      <c r="S100" s="6" t="str">
        <f t="shared" si="27"/>
        <v>Month 18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ht="15.75" customHeight="1" x14ac:dyDescent="0.2">
      <c r="A101" s="3" t="s">
        <v>197</v>
      </c>
      <c r="B101" s="4">
        <f t="shared" ref="B101:S101" si="28">(B18+B45+B73)</f>
        <v>5000</v>
      </c>
      <c r="C101" s="4">
        <f t="shared" si="28"/>
        <v>5000</v>
      </c>
      <c r="D101" s="4">
        <f t="shared" si="28"/>
        <v>5000</v>
      </c>
      <c r="E101" s="4">
        <f t="shared" si="28"/>
        <v>5000</v>
      </c>
      <c r="F101" s="4">
        <f t="shared" si="28"/>
        <v>5000</v>
      </c>
      <c r="G101" s="4">
        <f t="shared" si="28"/>
        <v>5000</v>
      </c>
      <c r="H101" s="4">
        <f t="shared" si="28"/>
        <v>5000</v>
      </c>
      <c r="I101" s="4">
        <f t="shared" si="28"/>
        <v>5000</v>
      </c>
      <c r="J101" s="4">
        <f t="shared" si="28"/>
        <v>5000</v>
      </c>
      <c r="K101" s="4">
        <f t="shared" si="28"/>
        <v>5000</v>
      </c>
      <c r="L101" s="4">
        <f t="shared" si="28"/>
        <v>5000</v>
      </c>
      <c r="M101" s="4">
        <f t="shared" si="28"/>
        <v>5000</v>
      </c>
      <c r="N101" s="4">
        <f t="shared" si="28"/>
        <v>5000</v>
      </c>
      <c r="O101" s="4">
        <f t="shared" si="28"/>
        <v>5000</v>
      </c>
      <c r="P101" s="4">
        <f t="shared" si="28"/>
        <v>5000</v>
      </c>
      <c r="Q101" s="4">
        <f t="shared" si="28"/>
        <v>5000</v>
      </c>
      <c r="R101" s="4">
        <f t="shared" si="28"/>
        <v>5000</v>
      </c>
      <c r="S101" s="4">
        <f t="shared" si="28"/>
        <v>5000</v>
      </c>
      <c r="T101" s="4">
        <f t="shared" ref="T101:T125" si="29">SUM(B101:S101)</f>
        <v>90000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 ht="15.75" customHeight="1" x14ac:dyDescent="0.2">
      <c r="A102" s="3" t="s">
        <v>197</v>
      </c>
      <c r="B102" s="4">
        <f t="shared" ref="B102:S102" si="30">(B19+B46+B74)</f>
        <v>0</v>
      </c>
      <c r="C102" s="4">
        <f t="shared" si="30"/>
        <v>0</v>
      </c>
      <c r="D102" s="4">
        <f t="shared" si="30"/>
        <v>0</v>
      </c>
      <c r="E102" s="4">
        <f t="shared" si="30"/>
        <v>5000</v>
      </c>
      <c r="F102" s="4">
        <f t="shared" si="30"/>
        <v>5000</v>
      </c>
      <c r="G102" s="4">
        <f t="shared" si="30"/>
        <v>5000</v>
      </c>
      <c r="H102" s="4">
        <f t="shared" si="30"/>
        <v>5000</v>
      </c>
      <c r="I102" s="4">
        <f t="shared" si="30"/>
        <v>5000</v>
      </c>
      <c r="J102" s="4">
        <f t="shared" si="30"/>
        <v>5000</v>
      </c>
      <c r="K102" s="4">
        <f t="shared" si="30"/>
        <v>5000</v>
      </c>
      <c r="L102" s="4">
        <f t="shared" si="30"/>
        <v>5000</v>
      </c>
      <c r="M102" s="4">
        <f t="shared" si="30"/>
        <v>5000</v>
      </c>
      <c r="N102" s="4">
        <f t="shared" si="30"/>
        <v>5000</v>
      </c>
      <c r="O102" s="4">
        <f t="shared" si="30"/>
        <v>5000</v>
      </c>
      <c r="P102" s="4">
        <f t="shared" si="30"/>
        <v>5000</v>
      </c>
      <c r="Q102" s="4">
        <f t="shared" si="30"/>
        <v>5000</v>
      </c>
      <c r="R102" s="4">
        <f t="shared" si="30"/>
        <v>5000</v>
      </c>
      <c r="S102" s="4">
        <f t="shared" si="30"/>
        <v>5000</v>
      </c>
      <c r="T102" s="4">
        <f t="shared" si="29"/>
        <v>75000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 ht="15.75" customHeight="1" x14ac:dyDescent="0.2">
      <c r="A103" s="3" t="s">
        <v>197</v>
      </c>
      <c r="B103" s="4">
        <f t="shared" ref="B103:S103" si="31">(B20+B47+B75)</f>
        <v>0</v>
      </c>
      <c r="C103" s="4">
        <f t="shared" si="31"/>
        <v>0</v>
      </c>
      <c r="D103" s="4">
        <f t="shared" si="31"/>
        <v>0</v>
      </c>
      <c r="E103" s="4">
        <f t="shared" si="31"/>
        <v>0</v>
      </c>
      <c r="F103" s="4">
        <f t="shared" si="31"/>
        <v>0</v>
      </c>
      <c r="G103" s="4">
        <f t="shared" si="31"/>
        <v>0</v>
      </c>
      <c r="H103" s="4">
        <f t="shared" si="31"/>
        <v>0</v>
      </c>
      <c r="I103" s="4">
        <f t="shared" si="31"/>
        <v>0</v>
      </c>
      <c r="J103" s="4">
        <f t="shared" si="31"/>
        <v>0</v>
      </c>
      <c r="K103" s="4">
        <f t="shared" si="31"/>
        <v>0</v>
      </c>
      <c r="L103" s="4">
        <f t="shared" si="31"/>
        <v>0</v>
      </c>
      <c r="M103" s="4">
        <f t="shared" si="31"/>
        <v>0</v>
      </c>
      <c r="N103" s="4">
        <f t="shared" si="31"/>
        <v>5000</v>
      </c>
      <c r="O103" s="4">
        <f t="shared" si="31"/>
        <v>5000</v>
      </c>
      <c r="P103" s="4">
        <f t="shared" si="31"/>
        <v>5000</v>
      </c>
      <c r="Q103" s="4">
        <f t="shared" si="31"/>
        <v>5000</v>
      </c>
      <c r="R103" s="4">
        <f t="shared" si="31"/>
        <v>5000</v>
      </c>
      <c r="S103" s="4">
        <f t="shared" si="31"/>
        <v>5000</v>
      </c>
      <c r="T103" s="4">
        <f t="shared" si="29"/>
        <v>30000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 ht="15.75" customHeight="1" x14ac:dyDescent="0.2">
      <c r="A104" s="3" t="s">
        <v>198</v>
      </c>
      <c r="B104" s="4">
        <f t="shared" ref="B104:S104" si="32">(B21+B48+B76)</f>
        <v>5000</v>
      </c>
      <c r="C104" s="4">
        <f t="shared" si="32"/>
        <v>5000</v>
      </c>
      <c r="D104" s="4">
        <f t="shared" si="32"/>
        <v>5000</v>
      </c>
      <c r="E104" s="4">
        <f t="shared" si="32"/>
        <v>5000</v>
      </c>
      <c r="F104" s="4">
        <f t="shared" si="32"/>
        <v>5000</v>
      </c>
      <c r="G104" s="4">
        <f t="shared" si="32"/>
        <v>5000</v>
      </c>
      <c r="H104" s="4">
        <f t="shared" si="32"/>
        <v>5000</v>
      </c>
      <c r="I104" s="4">
        <f t="shared" si="32"/>
        <v>5000</v>
      </c>
      <c r="J104" s="4">
        <f t="shared" si="32"/>
        <v>5000</v>
      </c>
      <c r="K104" s="4">
        <f t="shared" si="32"/>
        <v>5000</v>
      </c>
      <c r="L104" s="4">
        <f t="shared" si="32"/>
        <v>5000</v>
      </c>
      <c r="M104" s="4">
        <f t="shared" si="32"/>
        <v>5000</v>
      </c>
      <c r="N104" s="4">
        <f t="shared" si="32"/>
        <v>5000</v>
      </c>
      <c r="O104" s="4">
        <f t="shared" si="32"/>
        <v>5000</v>
      </c>
      <c r="P104" s="4">
        <f t="shared" si="32"/>
        <v>5000</v>
      </c>
      <c r="Q104" s="4">
        <f t="shared" si="32"/>
        <v>5000</v>
      </c>
      <c r="R104" s="4">
        <f t="shared" si="32"/>
        <v>5000</v>
      </c>
      <c r="S104" s="4">
        <f t="shared" si="32"/>
        <v>5000</v>
      </c>
      <c r="T104" s="4">
        <f t="shared" si="29"/>
        <v>90000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 ht="15.75" customHeight="1" x14ac:dyDescent="0.2">
      <c r="A105" s="3" t="s">
        <v>198</v>
      </c>
      <c r="B105" s="4">
        <f t="shared" ref="B105:S105" si="33">(B22+B49+B77)</f>
        <v>0</v>
      </c>
      <c r="C105" s="4">
        <f t="shared" si="33"/>
        <v>0</v>
      </c>
      <c r="D105" s="4">
        <f t="shared" si="33"/>
        <v>0</v>
      </c>
      <c r="E105" s="4">
        <f t="shared" si="33"/>
        <v>5000</v>
      </c>
      <c r="F105" s="4">
        <f t="shared" si="33"/>
        <v>5000</v>
      </c>
      <c r="G105" s="4">
        <f t="shared" si="33"/>
        <v>5000</v>
      </c>
      <c r="H105" s="4">
        <f t="shared" si="33"/>
        <v>5000</v>
      </c>
      <c r="I105" s="4">
        <f t="shared" si="33"/>
        <v>5000</v>
      </c>
      <c r="J105" s="4">
        <f t="shared" si="33"/>
        <v>5000</v>
      </c>
      <c r="K105" s="4">
        <f t="shared" si="33"/>
        <v>5000</v>
      </c>
      <c r="L105" s="4">
        <f t="shared" si="33"/>
        <v>5000</v>
      </c>
      <c r="M105" s="4">
        <f t="shared" si="33"/>
        <v>5000</v>
      </c>
      <c r="N105" s="4">
        <f t="shared" si="33"/>
        <v>5000</v>
      </c>
      <c r="O105" s="4">
        <f t="shared" si="33"/>
        <v>5000</v>
      </c>
      <c r="P105" s="4">
        <f t="shared" si="33"/>
        <v>5000</v>
      </c>
      <c r="Q105" s="4">
        <f t="shared" si="33"/>
        <v>5000</v>
      </c>
      <c r="R105" s="4">
        <f t="shared" si="33"/>
        <v>5000</v>
      </c>
      <c r="S105" s="4">
        <f t="shared" si="33"/>
        <v>5000</v>
      </c>
      <c r="T105" s="4">
        <f t="shared" si="29"/>
        <v>75000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 ht="15.75" customHeight="1" x14ac:dyDescent="0.2">
      <c r="A106" s="3" t="s">
        <v>198</v>
      </c>
      <c r="B106" s="4">
        <f t="shared" ref="B106:S106" si="34">(B23+B50+B78)</f>
        <v>0</v>
      </c>
      <c r="C106" s="4">
        <f t="shared" si="34"/>
        <v>0</v>
      </c>
      <c r="D106" s="4">
        <f t="shared" si="34"/>
        <v>0</v>
      </c>
      <c r="E106" s="4">
        <f t="shared" si="34"/>
        <v>0</v>
      </c>
      <c r="F106" s="4">
        <f t="shared" si="34"/>
        <v>0</v>
      </c>
      <c r="G106" s="4">
        <f t="shared" si="34"/>
        <v>0</v>
      </c>
      <c r="H106" s="4">
        <f t="shared" si="34"/>
        <v>5000</v>
      </c>
      <c r="I106" s="4">
        <f t="shared" si="34"/>
        <v>5000</v>
      </c>
      <c r="J106" s="4">
        <f t="shared" si="34"/>
        <v>5000</v>
      </c>
      <c r="K106" s="4">
        <f t="shared" si="34"/>
        <v>5000</v>
      </c>
      <c r="L106" s="4">
        <f t="shared" si="34"/>
        <v>5000</v>
      </c>
      <c r="M106" s="4">
        <f t="shared" si="34"/>
        <v>5000</v>
      </c>
      <c r="N106" s="4">
        <f t="shared" si="34"/>
        <v>5000</v>
      </c>
      <c r="O106" s="4">
        <f t="shared" si="34"/>
        <v>5000</v>
      </c>
      <c r="P106" s="4">
        <f t="shared" si="34"/>
        <v>5000</v>
      </c>
      <c r="Q106" s="4">
        <f t="shared" si="34"/>
        <v>5000</v>
      </c>
      <c r="R106" s="4">
        <f t="shared" si="34"/>
        <v>5000</v>
      </c>
      <c r="S106" s="4">
        <f t="shared" si="34"/>
        <v>5000</v>
      </c>
      <c r="T106" s="4">
        <f t="shared" si="29"/>
        <v>60000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 ht="15.75" customHeight="1" x14ac:dyDescent="0.2">
      <c r="A107" s="3" t="s">
        <v>199</v>
      </c>
      <c r="B107" s="4">
        <f t="shared" ref="B107:S107" si="35">(B24+B51+B79)</f>
        <v>0</v>
      </c>
      <c r="C107" s="4">
        <f t="shared" si="35"/>
        <v>0</v>
      </c>
      <c r="D107" s="4">
        <f t="shared" si="35"/>
        <v>0</v>
      </c>
      <c r="E107" s="4">
        <f t="shared" si="35"/>
        <v>0</v>
      </c>
      <c r="F107" s="4">
        <f t="shared" si="35"/>
        <v>0</v>
      </c>
      <c r="G107" s="4">
        <f t="shared" si="35"/>
        <v>0</v>
      </c>
      <c r="H107" s="4">
        <f t="shared" si="35"/>
        <v>0</v>
      </c>
      <c r="I107" s="4">
        <f t="shared" si="35"/>
        <v>0</v>
      </c>
      <c r="J107" s="4">
        <f t="shared" si="35"/>
        <v>0</v>
      </c>
      <c r="K107" s="4">
        <f t="shared" si="35"/>
        <v>0</v>
      </c>
      <c r="L107" s="4">
        <f t="shared" si="35"/>
        <v>0</v>
      </c>
      <c r="M107" s="4">
        <f t="shared" si="35"/>
        <v>0</v>
      </c>
      <c r="N107" s="4">
        <f t="shared" si="35"/>
        <v>5000</v>
      </c>
      <c r="O107" s="4">
        <f t="shared" si="35"/>
        <v>5000</v>
      </c>
      <c r="P107" s="4">
        <f t="shared" si="35"/>
        <v>5000</v>
      </c>
      <c r="Q107" s="4">
        <f t="shared" si="35"/>
        <v>5000</v>
      </c>
      <c r="R107" s="4">
        <f t="shared" si="35"/>
        <v>5000</v>
      </c>
      <c r="S107" s="4">
        <f t="shared" si="35"/>
        <v>5000</v>
      </c>
      <c r="T107" s="4">
        <f t="shared" si="29"/>
        <v>30000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 ht="15.75" customHeight="1" x14ac:dyDescent="0.2">
      <c r="A108" s="3" t="s">
        <v>206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 ht="15.75" customHeight="1" x14ac:dyDescent="0.2">
      <c r="A109" s="3" t="s">
        <v>164</v>
      </c>
      <c r="B109" s="4">
        <f t="shared" ref="B109:S109" si="36">(B25+B53+B81)</f>
        <v>0</v>
      </c>
      <c r="C109" s="4">
        <f t="shared" si="36"/>
        <v>0</v>
      </c>
      <c r="D109" s="4">
        <f t="shared" si="36"/>
        <v>0</v>
      </c>
      <c r="E109" s="4">
        <f t="shared" si="36"/>
        <v>0</v>
      </c>
      <c r="F109" s="4">
        <f t="shared" si="36"/>
        <v>0</v>
      </c>
      <c r="G109" s="4">
        <f t="shared" si="36"/>
        <v>0</v>
      </c>
      <c r="H109" s="4">
        <f t="shared" si="36"/>
        <v>0</v>
      </c>
      <c r="I109" s="4">
        <f t="shared" si="36"/>
        <v>0</v>
      </c>
      <c r="J109" s="4">
        <f t="shared" si="36"/>
        <v>0</v>
      </c>
      <c r="K109" s="4">
        <f t="shared" si="36"/>
        <v>2916.6666666666665</v>
      </c>
      <c r="L109" s="4">
        <f t="shared" si="36"/>
        <v>2916.6666666666665</v>
      </c>
      <c r="M109" s="4">
        <f t="shared" si="36"/>
        <v>2916.6666666666665</v>
      </c>
      <c r="N109" s="4">
        <f t="shared" si="36"/>
        <v>2916.6666666666665</v>
      </c>
      <c r="O109" s="4">
        <f t="shared" si="36"/>
        <v>2916.6666666666665</v>
      </c>
      <c r="P109" s="4">
        <f t="shared" si="36"/>
        <v>2916.6666666666665</v>
      </c>
      <c r="Q109" s="4">
        <f t="shared" si="36"/>
        <v>2916.6666666666665</v>
      </c>
      <c r="R109" s="4">
        <f t="shared" si="36"/>
        <v>2916.6666666666665</v>
      </c>
      <c r="S109" s="4">
        <f t="shared" si="36"/>
        <v>2916.6666666666665</v>
      </c>
      <c r="T109" s="4">
        <f t="shared" si="29"/>
        <v>26250.000000000004</v>
      </c>
      <c r="U109" s="8"/>
      <c r="V109" s="8"/>
      <c r="W109" s="8"/>
      <c r="X109" s="8"/>
      <c r="Y109" s="8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 ht="15.75" customHeight="1" x14ac:dyDescent="0.2">
      <c r="A110" s="3" t="s">
        <v>165</v>
      </c>
      <c r="B110" s="4">
        <f t="shared" ref="B110:S110" si="37">(B26+B54+B82)</f>
        <v>0</v>
      </c>
      <c r="C110" s="4">
        <f t="shared" si="37"/>
        <v>0</v>
      </c>
      <c r="D110" s="4">
        <f t="shared" si="37"/>
        <v>0</v>
      </c>
      <c r="E110" s="4">
        <f t="shared" si="37"/>
        <v>0</v>
      </c>
      <c r="F110" s="4">
        <f t="shared" si="37"/>
        <v>0</v>
      </c>
      <c r="G110" s="4">
        <f t="shared" si="37"/>
        <v>0</v>
      </c>
      <c r="H110" s="4">
        <f t="shared" si="37"/>
        <v>0</v>
      </c>
      <c r="I110" s="4">
        <f t="shared" si="37"/>
        <v>0</v>
      </c>
      <c r="J110" s="4">
        <f t="shared" si="37"/>
        <v>0</v>
      </c>
      <c r="K110" s="4">
        <f t="shared" si="37"/>
        <v>2916.6666666666665</v>
      </c>
      <c r="L110" s="4">
        <f t="shared" si="37"/>
        <v>2916.6666666666665</v>
      </c>
      <c r="M110" s="4">
        <f t="shared" si="37"/>
        <v>2916.6666666666665</v>
      </c>
      <c r="N110" s="4">
        <f t="shared" si="37"/>
        <v>2916.6666666666665</v>
      </c>
      <c r="O110" s="4">
        <f t="shared" si="37"/>
        <v>2916.6666666666665</v>
      </c>
      <c r="P110" s="4">
        <f t="shared" si="37"/>
        <v>2916.6666666666665</v>
      </c>
      <c r="Q110" s="4">
        <f t="shared" si="37"/>
        <v>2916.6666666666665</v>
      </c>
      <c r="R110" s="4">
        <f t="shared" si="37"/>
        <v>2916.6666666666665</v>
      </c>
      <c r="S110" s="4">
        <f t="shared" si="37"/>
        <v>2916.6666666666665</v>
      </c>
      <c r="T110" s="4">
        <f t="shared" si="29"/>
        <v>26250.000000000004</v>
      </c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4"/>
      <c r="AM110" s="4"/>
      <c r="AN110" s="4"/>
    </row>
    <row r="111" spans="1:40" ht="15.75" customHeight="1" x14ac:dyDescent="0.2">
      <c r="A111" s="3" t="s">
        <v>182</v>
      </c>
      <c r="B111" s="4">
        <f t="shared" ref="B111:S111" si="38">(B27+B55+B83)</f>
        <v>0</v>
      </c>
      <c r="C111" s="4">
        <f t="shared" si="38"/>
        <v>0</v>
      </c>
      <c r="D111" s="4">
        <f t="shared" si="38"/>
        <v>0</v>
      </c>
      <c r="E111" s="4">
        <f t="shared" si="38"/>
        <v>0</v>
      </c>
      <c r="F111" s="4">
        <f t="shared" si="38"/>
        <v>0</v>
      </c>
      <c r="G111" s="4">
        <f t="shared" si="38"/>
        <v>0</v>
      </c>
      <c r="H111" s="4">
        <f t="shared" si="38"/>
        <v>0</v>
      </c>
      <c r="I111" s="4">
        <f t="shared" si="38"/>
        <v>0</v>
      </c>
      <c r="J111" s="4">
        <f t="shared" si="38"/>
        <v>0</v>
      </c>
      <c r="K111" s="4">
        <f t="shared" si="38"/>
        <v>0</v>
      </c>
      <c r="L111" s="4">
        <f t="shared" si="38"/>
        <v>0</v>
      </c>
      <c r="M111" s="4">
        <f t="shared" si="38"/>
        <v>0</v>
      </c>
      <c r="N111" s="4">
        <f t="shared" si="38"/>
        <v>2916.6666666666665</v>
      </c>
      <c r="O111" s="4">
        <f t="shared" si="38"/>
        <v>2916.6666666666665</v>
      </c>
      <c r="P111" s="4">
        <f t="shared" si="38"/>
        <v>2916.6666666666665</v>
      </c>
      <c r="Q111" s="4">
        <f t="shared" si="38"/>
        <v>2916.6666666666665</v>
      </c>
      <c r="R111" s="4">
        <f t="shared" si="38"/>
        <v>2916.6666666666665</v>
      </c>
      <c r="S111" s="4">
        <f t="shared" si="38"/>
        <v>2916.6666666666665</v>
      </c>
      <c r="T111" s="4">
        <f t="shared" si="29"/>
        <v>17500</v>
      </c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spans="1:40" ht="15.75" customHeight="1" x14ac:dyDescent="0.2">
      <c r="A112" s="3" t="s">
        <v>183</v>
      </c>
      <c r="B112" s="4">
        <f t="shared" ref="B112:S112" si="39">(B28+B56+B84)</f>
        <v>0</v>
      </c>
      <c r="C112" s="4">
        <f t="shared" si="39"/>
        <v>0</v>
      </c>
      <c r="D112" s="4">
        <f t="shared" si="39"/>
        <v>0</v>
      </c>
      <c r="E112" s="4">
        <f t="shared" si="39"/>
        <v>0</v>
      </c>
      <c r="F112" s="4">
        <f t="shared" si="39"/>
        <v>0</v>
      </c>
      <c r="G112" s="4">
        <f t="shared" si="39"/>
        <v>0</v>
      </c>
      <c r="H112" s="4">
        <f t="shared" si="39"/>
        <v>0</v>
      </c>
      <c r="I112" s="4">
        <f t="shared" si="39"/>
        <v>0</v>
      </c>
      <c r="J112" s="4">
        <f t="shared" si="39"/>
        <v>0</v>
      </c>
      <c r="K112" s="4">
        <f t="shared" si="39"/>
        <v>0</v>
      </c>
      <c r="L112" s="4">
        <f t="shared" si="39"/>
        <v>0</v>
      </c>
      <c r="M112" s="4">
        <f t="shared" si="39"/>
        <v>0</v>
      </c>
      <c r="N112" s="4">
        <f t="shared" si="39"/>
        <v>2916.6666666666665</v>
      </c>
      <c r="O112" s="4">
        <f t="shared" si="39"/>
        <v>2916.6666666666665</v>
      </c>
      <c r="P112" s="4">
        <f t="shared" si="39"/>
        <v>2916.6666666666665</v>
      </c>
      <c r="Q112" s="4">
        <f t="shared" si="39"/>
        <v>2916.6666666666665</v>
      </c>
      <c r="R112" s="4">
        <f t="shared" si="39"/>
        <v>2916.6666666666665</v>
      </c>
      <c r="S112" s="4">
        <f t="shared" si="39"/>
        <v>2916.6666666666665</v>
      </c>
      <c r="T112" s="4">
        <f t="shared" si="29"/>
        <v>17500</v>
      </c>
      <c r="U112" s="8"/>
      <c r="V112" s="8"/>
      <c r="W112" s="8"/>
      <c r="X112" s="8"/>
      <c r="Y112" s="8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 ht="15.75" customHeight="1" x14ac:dyDescent="0.2">
      <c r="A113" s="3" t="s">
        <v>185</v>
      </c>
      <c r="B113" s="4">
        <f t="shared" ref="B113:S113" si="40">(B29+B57+B85)</f>
        <v>0</v>
      </c>
      <c r="C113" s="4">
        <f t="shared" si="40"/>
        <v>0</v>
      </c>
      <c r="D113" s="4">
        <f t="shared" si="40"/>
        <v>0</v>
      </c>
      <c r="E113" s="4">
        <f t="shared" si="40"/>
        <v>0</v>
      </c>
      <c r="F113" s="4">
        <f t="shared" si="40"/>
        <v>0</v>
      </c>
      <c r="G113" s="4">
        <f t="shared" si="40"/>
        <v>0</v>
      </c>
      <c r="H113" s="4">
        <f t="shared" si="40"/>
        <v>0</v>
      </c>
      <c r="I113" s="4">
        <f t="shared" si="40"/>
        <v>0</v>
      </c>
      <c r="J113" s="4">
        <f t="shared" si="40"/>
        <v>0</v>
      </c>
      <c r="K113" s="4">
        <f t="shared" si="40"/>
        <v>2916.6666666666665</v>
      </c>
      <c r="L113" s="4">
        <f t="shared" si="40"/>
        <v>2916.6666666666665</v>
      </c>
      <c r="M113" s="4">
        <f t="shared" si="40"/>
        <v>2916.6666666666665</v>
      </c>
      <c r="N113" s="4">
        <f t="shared" si="40"/>
        <v>2916.6666666666665</v>
      </c>
      <c r="O113" s="4">
        <f t="shared" si="40"/>
        <v>2916.6666666666665</v>
      </c>
      <c r="P113" s="4">
        <f t="shared" si="40"/>
        <v>2916.6666666666665</v>
      </c>
      <c r="Q113" s="4">
        <f t="shared" si="40"/>
        <v>2916.6666666666665</v>
      </c>
      <c r="R113" s="4">
        <f t="shared" si="40"/>
        <v>2916.6666666666665</v>
      </c>
      <c r="S113" s="4">
        <f t="shared" si="40"/>
        <v>2916.6666666666665</v>
      </c>
      <c r="T113" s="4">
        <f t="shared" si="29"/>
        <v>26250.000000000004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 ht="15.75" customHeight="1" x14ac:dyDescent="0.2">
      <c r="A114" s="65" t="s">
        <v>176</v>
      </c>
      <c r="B114" s="4">
        <f t="shared" ref="B114:S114" si="41">(B30+B58+B86)</f>
        <v>3000</v>
      </c>
      <c r="C114" s="4">
        <f t="shared" si="41"/>
        <v>3000</v>
      </c>
      <c r="D114" s="4">
        <f t="shared" si="41"/>
        <v>3000</v>
      </c>
      <c r="E114" s="4">
        <f t="shared" si="41"/>
        <v>10333.333333333332</v>
      </c>
      <c r="F114" s="4">
        <f t="shared" si="41"/>
        <v>10333.333333333332</v>
      </c>
      <c r="G114" s="4">
        <f t="shared" si="41"/>
        <v>10333.333333333332</v>
      </c>
      <c r="H114" s="4">
        <f t="shared" si="41"/>
        <v>10333.333333333332</v>
      </c>
      <c r="I114" s="4">
        <f t="shared" si="41"/>
        <v>10333.333333333332</v>
      </c>
      <c r="J114" s="4">
        <f t="shared" si="41"/>
        <v>10333.333333333332</v>
      </c>
      <c r="K114" s="4">
        <f t="shared" si="41"/>
        <v>10333.333333333332</v>
      </c>
      <c r="L114" s="4">
        <f t="shared" si="41"/>
        <v>10333.333333333332</v>
      </c>
      <c r="M114" s="4">
        <f t="shared" si="41"/>
        <v>10333.333333333332</v>
      </c>
      <c r="N114" s="4">
        <f t="shared" si="41"/>
        <v>10333.333333333332</v>
      </c>
      <c r="O114" s="4">
        <f t="shared" si="41"/>
        <v>10333.333333333332</v>
      </c>
      <c r="P114" s="4">
        <f t="shared" si="41"/>
        <v>10333.333333333332</v>
      </c>
      <c r="Q114" s="4">
        <f t="shared" si="41"/>
        <v>10333.333333333332</v>
      </c>
      <c r="R114" s="4">
        <f t="shared" si="41"/>
        <v>10333.333333333332</v>
      </c>
      <c r="S114" s="4">
        <f t="shared" si="41"/>
        <v>10333.333333333332</v>
      </c>
      <c r="T114" s="4">
        <f t="shared" si="29"/>
        <v>164000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 ht="15.75" customHeight="1" x14ac:dyDescent="0.2">
      <c r="A115" s="3" t="s">
        <v>177</v>
      </c>
      <c r="B115" s="4">
        <f t="shared" ref="B115:S115" si="42">(B31+B59+B87)</f>
        <v>0</v>
      </c>
      <c r="C115" s="4">
        <f t="shared" si="42"/>
        <v>0</v>
      </c>
      <c r="D115" s="4">
        <f t="shared" si="42"/>
        <v>0</v>
      </c>
      <c r="E115" s="4">
        <f t="shared" si="42"/>
        <v>7333.333333333333</v>
      </c>
      <c r="F115" s="4">
        <f t="shared" si="42"/>
        <v>7333.333333333333</v>
      </c>
      <c r="G115" s="4">
        <f t="shared" si="42"/>
        <v>7333.333333333333</v>
      </c>
      <c r="H115" s="4">
        <f t="shared" si="42"/>
        <v>7333.333333333333</v>
      </c>
      <c r="I115" s="4">
        <f t="shared" si="42"/>
        <v>7333.333333333333</v>
      </c>
      <c r="J115" s="4">
        <f t="shared" si="42"/>
        <v>7333.333333333333</v>
      </c>
      <c r="K115" s="4">
        <f t="shared" si="42"/>
        <v>7333.333333333333</v>
      </c>
      <c r="L115" s="4">
        <f t="shared" si="42"/>
        <v>7333.333333333333</v>
      </c>
      <c r="M115" s="4">
        <f t="shared" si="42"/>
        <v>7333.333333333333</v>
      </c>
      <c r="N115" s="4">
        <f t="shared" si="42"/>
        <v>7333.333333333333</v>
      </c>
      <c r="O115" s="4">
        <f t="shared" si="42"/>
        <v>7333.333333333333</v>
      </c>
      <c r="P115" s="4">
        <f t="shared" si="42"/>
        <v>7333.333333333333</v>
      </c>
      <c r="Q115" s="4">
        <f t="shared" si="42"/>
        <v>7333.333333333333</v>
      </c>
      <c r="R115" s="4">
        <f t="shared" si="42"/>
        <v>7333.333333333333</v>
      </c>
      <c r="S115" s="4">
        <f t="shared" si="42"/>
        <v>7333.333333333333</v>
      </c>
      <c r="T115" s="4">
        <f t="shared" si="29"/>
        <v>109999.99999999997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 ht="15.75" customHeight="1" x14ac:dyDescent="0.2">
      <c r="A116" s="3" t="s">
        <v>200</v>
      </c>
      <c r="B116" s="4">
        <f t="shared" ref="B116:S116" si="43">(B32+B60+B88)</f>
        <v>0</v>
      </c>
      <c r="C116" s="4">
        <f t="shared" si="43"/>
        <v>0</v>
      </c>
      <c r="D116" s="4">
        <f t="shared" si="43"/>
        <v>0</v>
      </c>
      <c r="E116" s="4">
        <f t="shared" si="43"/>
        <v>0</v>
      </c>
      <c r="F116" s="4">
        <f t="shared" si="43"/>
        <v>0</v>
      </c>
      <c r="G116" s="4">
        <f t="shared" si="43"/>
        <v>0</v>
      </c>
      <c r="H116" s="4">
        <f t="shared" si="43"/>
        <v>0</v>
      </c>
      <c r="I116" s="4">
        <f t="shared" si="43"/>
        <v>0</v>
      </c>
      <c r="J116" s="4">
        <f t="shared" si="43"/>
        <v>0</v>
      </c>
      <c r="K116" s="4">
        <f t="shared" si="43"/>
        <v>0</v>
      </c>
      <c r="L116" s="4">
        <f t="shared" si="43"/>
        <v>0</v>
      </c>
      <c r="M116" s="4">
        <f t="shared" si="43"/>
        <v>0</v>
      </c>
      <c r="N116" s="4">
        <f t="shared" si="43"/>
        <v>5000</v>
      </c>
      <c r="O116" s="4">
        <f t="shared" si="43"/>
        <v>5000</v>
      </c>
      <c r="P116" s="4">
        <f t="shared" si="43"/>
        <v>5000</v>
      </c>
      <c r="Q116" s="4">
        <f t="shared" si="43"/>
        <v>5000</v>
      </c>
      <c r="R116" s="4">
        <f t="shared" si="43"/>
        <v>5000</v>
      </c>
      <c r="S116" s="4">
        <f t="shared" si="43"/>
        <v>5000</v>
      </c>
      <c r="T116" s="4">
        <f t="shared" si="29"/>
        <v>30000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 ht="15.75" customHeight="1" x14ac:dyDescent="0.2">
      <c r="A117" s="3" t="s">
        <v>201</v>
      </c>
      <c r="B117" s="4">
        <f t="shared" ref="B117:S117" si="44">(B33+B61+B89)</f>
        <v>0</v>
      </c>
      <c r="C117" s="4">
        <f t="shared" si="44"/>
        <v>0</v>
      </c>
      <c r="D117" s="4">
        <f t="shared" si="44"/>
        <v>0</v>
      </c>
      <c r="E117" s="4">
        <f t="shared" si="44"/>
        <v>6666.666666666667</v>
      </c>
      <c r="F117" s="4">
        <f t="shared" si="44"/>
        <v>6666.666666666667</v>
      </c>
      <c r="G117" s="4">
        <f t="shared" si="44"/>
        <v>6666.666666666667</v>
      </c>
      <c r="H117" s="4">
        <f t="shared" si="44"/>
        <v>6666.666666666667</v>
      </c>
      <c r="I117" s="4">
        <f t="shared" si="44"/>
        <v>6666.666666666667</v>
      </c>
      <c r="J117" s="4">
        <f t="shared" si="44"/>
        <v>6666.666666666667</v>
      </c>
      <c r="K117" s="4">
        <f t="shared" si="44"/>
        <v>6666.666666666667</v>
      </c>
      <c r="L117" s="4">
        <f t="shared" si="44"/>
        <v>6666.666666666667</v>
      </c>
      <c r="M117" s="4">
        <f t="shared" si="44"/>
        <v>6666.666666666667</v>
      </c>
      <c r="N117" s="4">
        <f t="shared" si="44"/>
        <v>6666.666666666667</v>
      </c>
      <c r="O117" s="4">
        <f t="shared" si="44"/>
        <v>6666.666666666667</v>
      </c>
      <c r="P117" s="4">
        <f t="shared" si="44"/>
        <v>6666.666666666667</v>
      </c>
      <c r="Q117" s="4">
        <f t="shared" si="44"/>
        <v>6666.666666666667</v>
      </c>
      <c r="R117" s="4">
        <f t="shared" si="44"/>
        <v>6666.666666666667</v>
      </c>
      <c r="S117" s="4">
        <f t="shared" si="44"/>
        <v>6666.666666666667</v>
      </c>
      <c r="T117" s="4">
        <f t="shared" si="29"/>
        <v>100000.00000000001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 ht="15.75" customHeight="1" x14ac:dyDescent="0.2">
      <c r="A118" s="3" t="s">
        <v>202</v>
      </c>
      <c r="B118" s="4">
        <f t="shared" ref="B118:S118" si="45">(B34+B62+B90)</f>
        <v>0</v>
      </c>
      <c r="C118" s="4">
        <f t="shared" si="45"/>
        <v>0</v>
      </c>
      <c r="D118" s="4">
        <f t="shared" si="45"/>
        <v>0</v>
      </c>
      <c r="E118" s="4">
        <f t="shared" si="45"/>
        <v>5000</v>
      </c>
      <c r="F118" s="4">
        <f t="shared" si="45"/>
        <v>5000</v>
      </c>
      <c r="G118" s="4">
        <f t="shared" si="45"/>
        <v>5000</v>
      </c>
      <c r="H118" s="4">
        <f t="shared" si="45"/>
        <v>5000</v>
      </c>
      <c r="I118" s="4">
        <f t="shared" si="45"/>
        <v>5000</v>
      </c>
      <c r="J118" s="4">
        <f t="shared" si="45"/>
        <v>5000</v>
      </c>
      <c r="K118" s="4">
        <f t="shared" si="45"/>
        <v>5000</v>
      </c>
      <c r="L118" s="4">
        <f t="shared" si="45"/>
        <v>5000</v>
      </c>
      <c r="M118" s="4">
        <f t="shared" si="45"/>
        <v>5000</v>
      </c>
      <c r="N118" s="4">
        <f t="shared" si="45"/>
        <v>5000</v>
      </c>
      <c r="O118" s="4">
        <f t="shared" si="45"/>
        <v>5000</v>
      </c>
      <c r="P118" s="4">
        <f t="shared" si="45"/>
        <v>5000</v>
      </c>
      <c r="Q118" s="4">
        <f t="shared" si="45"/>
        <v>5000</v>
      </c>
      <c r="R118" s="4">
        <f t="shared" si="45"/>
        <v>5000</v>
      </c>
      <c r="S118" s="4">
        <f t="shared" si="45"/>
        <v>5000</v>
      </c>
      <c r="T118" s="4">
        <f t="shared" si="29"/>
        <v>75000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 ht="15.75" customHeight="1" x14ac:dyDescent="0.2">
      <c r="A119" s="3" t="s">
        <v>202</v>
      </c>
      <c r="B119" s="4">
        <f t="shared" ref="B119:S119" si="46">(B35+B63+B91)</f>
        <v>0</v>
      </c>
      <c r="C119" s="4">
        <f t="shared" si="46"/>
        <v>0</v>
      </c>
      <c r="D119" s="4">
        <f t="shared" si="46"/>
        <v>0</v>
      </c>
      <c r="E119" s="4">
        <f t="shared" si="46"/>
        <v>0</v>
      </c>
      <c r="F119" s="4">
        <f t="shared" si="46"/>
        <v>0</v>
      </c>
      <c r="G119" s="4">
        <f t="shared" si="46"/>
        <v>0</v>
      </c>
      <c r="H119" s="4">
        <f t="shared" si="46"/>
        <v>0</v>
      </c>
      <c r="I119" s="4">
        <f t="shared" si="46"/>
        <v>0</v>
      </c>
      <c r="J119" s="4">
        <f t="shared" si="46"/>
        <v>0</v>
      </c>
      <c r="K119" s="4">
        <f t="shared" si="46"/>
        <v>0</v>
      </c>
      <c r="L119" s="4">
        <f t="shared" si="46"/>
        <v>0</v>
      </c>
      <c r="M119" s="4">
        <f t="shared" si="46"/>
        <v>0</v>
      </c>
      <c r="N119" s="4">
        <f t="shared" si="46"/>
        <v>5000</v>
      </c>
      <c r="O119" s="4">
        <f t="shared" si="46"/>
        <v>5000</v>
      </c>
      <c r="P119" s="4">
        <f t="shared" si="46"/>
        <v>5000</v>
      </c>
      <c r="Q119" s="4">
        <f t="shared" si="46"/>
        <v>5000</v>
      </c>
      <c r="R119" s="4">
        <f t="shared" si="46"/>
        <v>5000</v>
      </c>
      <c r="S119" s="4">
        <f t="shared" si="46"/>
        <v>5000</v>
      </c>
      <c r="T119" s="4">
        <f t="shared" si="29"/>
        <v>30000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 ht="15.75" customHeight="1" x14ac:dyDescent="0.2">
      <c r="A120" s="3" t="s">
        <v>174</v>
      </c>
      <c r="B120" s="4">
        <f t="shared" ref="B120:S120" si="47">(B36+B64+B92)</f>
        <v>2916.6666666666665</v>
      </c>
      <c r="C120" s="4">
        <f t="shared" si="47"/>
        <v>2916.6666666666665</v>
      </c>
      <c r="D120" s="4">
        <f t="shared" si="47"/>
        <v>2916.6666666666665</v>
      </c>
      <c r="E120" s="4">
        <f t="shared" si="47"/>
        <v>2916.6666666666665</v>
      </c>
      <c r="F120" s="4">
        <f t="shared" si="47"/>
        <v>2916.6666666666665</v>
      </c>
      <c r="G120" s="4">
        <f t="shared" si="47"/>
        <v>2916.6666666666665</v>
      </c>
      <c r="H120" s="4">
        <f t="shared" si="47"/>
        <v>2916.6666666666665</v>
      </c>
      <c r="I120" s="4">
        <f t="shared" si="47"/>
        <v>2916.6666666666665</v>
      </c>
      <c r="J120" s="4">
        <f t="shared" si="47"/>
        <v>2916.6666666666665</v>
      </c>
      <c r="K120" s="4">
        <f t="shared" si="47"/>
        <v>2916.6666666666665</v>
      </c>
      <c r="L120" s="4">
        <f t="shared" si="47"/>
        <v>2916.6666666666665</v>
      </c>
      <c r="M120" s="4">
        <f t="shared" si="47"/>
        <v>2916.6666666666665</v>
      </c>
      <c r="N120" s="4">
        <f t="shared" si="47"/>
        <v>2916.6666666666665</v>
      </c>
      <c r="O120" s="4">
        <f t="shared" si="47"/>
        <v>2916.6666666666665</v>
      </c>
      <c r="P120" s="4">
        <f t="shared" si="47"/>
        <v>2916.6666666666665</v>
      </c>
      <c r="Q120" s="4">
        <f t="shared" si="47"/>
        <v>2916.6666666666665</v>
      </c>
      <c r="R120" s="4">
        <f t="shared" si="47"/>
        <v>2916.6666666666665</v>
      </c>
      <c r="S120" s="4">
        <f t="shared" si="47"/>
        <v>2916.6666666666665</v>
      </c>
      <c r="T120" s="4">
        <f t="shared" si="29"/>
        <v>52499.999999999993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 ht="15.75" customHeight="1" x14ac:dyDescent="0.2">
      <c r="A121" s="3" t="s">
        <v>179</v>
      </c>
      <c r="B121" s="4">
        <f t="shared" ref="B121:S121" si="48">(B37+B65+B93)</f>
        <v>0</v>
      </c>
      <c r="C121" s="4">
        <f t="shared" si="48"/>
        <v>0</v>
      </c>
      <c r="D121" s="4">
        <f t="shared" si="48"/>
        <v>0</v>
      </c>
      <c r="E121" s="4">
        <f t="shared" si="48"/>
        <v>0</v>
      </c>
      <c r="F121" s="4">
        <f t="shared" si="48"/>
        <v>0</v>
      </c>
      <c r="G121" s="4">
        <f t="shared" si="48"/>
        <v>0</v>
      </c>
      <c r="H121" s="4">
        <f t="shared" si="48"/>
        <v>0</v>
      </c>
      <c r="I121" s="4">
        <f t="shared" si="48"/>
        <v>0</v>
      </c>
      <c r="J121" s="4">
        <f t="shared" si="48"/>
        <v>0</v>
      </c>
      <c r="K121" s="4">
        <f t="shared" si="48"/>
        <v>0</v>
      </c>
      <c r="L121" s="4">
        <f t="shared" si="48"/>
        <v>0</v>
      </c>
      <c r="M121" s="4">
        <f t="shared" si="48"/>
        <v>0</v>
      </c>
      <c r="N121" s="4">
        <f t="shared" si="48"/>
        <v>5000</v>
      </c>
      <c r="O121" s="4">
        <f t="shared" si="48"/>
        <v>5000</v>
      </c>
      <c r="P121" s="4">
        <f t="shared" si="48"/>
        <v>5000</v>
      </c>
      <c r="Q121" s="4">
        <f t="shared" si="48"/>
        <v>5000</v>
      </c>
      <c r="R121" s="4">
        <f t="shared" si="48"/>
        <v>5000</v>
      </c>
      <c r="S121" s="4">
        <f t="shared" si="48"/>
        <v>5000</v>
      </c>
      <c r="T121" s="4">
        <f t="shared" si="29"/>
        <v>30000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 ht="15.75" customHeight="1" x14ac:dyDescent="0.2">
      <c r="A122" s="3" t="s">
        <v>187</v>
      </c>
      <c r="B122" s="4">
        <f t="shared" ref="B122:S122" si="49">(B38+B66+B94)</f>
        <v>0</v>
      </c>
      <c r="C122" s="4">
        <f t="shared" si="49"/>
        <v>0</v>
      </c>
      <c r="D122" s="4">
        <f t="shared" si="49"/>
        <v>0</v>
      </c>
      <c r="E122" s="4">
        <f t="shared" si="49"/>
        <v>0</v>
      </c>
      <c r="F122" s="4">
        <f t="shared" si="49"/>
        <v>0</v>
      </c>
      <c r="G122" s="4">
        <f t="shared" si="49"/>
        <v>0</v>
      </c>
      <c r="H122" s="4">
        <f t="shared" si="49"/>
        <v>5000</v>
      </c>
      <c r="I122" s="4">
        <f t="shared" si="49"/>
        <v>5000</v>
      </c>
      <c r="J122" s="4">
        <f t="shared" si="49"/>
        <v>5000</v>
      </c>
      <c r="K122" s="4">
        <f t="shared" si="49"/>
        <v>5000</v>
      </c>
      <c r="L122" s="4">
        <f t="shared" si="49"/>
        <v>5000</v>
      </c>
      <c r="M122" s="4">
        <f t="shared" si="49"/>
        <v>5000</v>
      </c>
      <c r="N122" s="4">
        <f t="shared" si="49"/>
        <v>5000</v>
      </c>
      <c r="O122" s="4">
        <f t="shared" si="49"/>
        <v>5000</v>
      </c>
      <c r="P122" s="4">
        <f t="shared" si="49"/>
        <v>5000</v>
      </c>
      <c r="Q122" s="4">
        <f t="shared" si="49"/>
        <v>5000</v>
      </c>
      <c r="R122" s="4">
        <f t="shared" si="49"/>
        <v>5000</v>
      </c>
      <c r="S122" s="4">
        <f t="shared" si="49"/>
        <v>5000</v>
      </c>
      <c r="T122" s="4">
        <f t="shared" si="29"/>
        <v>60000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 ht="15.75" customHeight="1" x14ac:dyDescent="0.2">
      <c r="A123" s="3" t="s">
        <v>203</v>
      </c>
      <c r="B123" s="4">
        <f t="shared" ref="B123:S123" si="50">(B39+B67+B95)</f>
        <v>0</v>
      </c>
      <c r="C123" s="4">
        <f t="shared" si="50"/>
        <v>0</v>
      </c>
      <c r="D123" s="4">
        <f t="shared" si="50"/>
        <v>0</v>
      </c>
      <c r="E123" s="4">
        <f t="shared" si="50"/>
        <v>0</v>
      </c>
      <c r="F123" s="4">
        <f t="shared" si="50"/>
        <v>0</v>
      </c>
      <c r="G123" s="4">
        <f t="shared" si="50"/>
        <v>0</v>
      </c>
      <c r="H123" s="4">
        <f t="shared" si="50"/>
        <v>0</v>
      </c>
      <c r="I123" s="4">
        <f t="shared" si="50"/>
        <v>0</v>
      </c>
      <c r="J123" s="4">
        <f t="shared" si="50"/>
        <v>0</v>
      </c>
      <c r="K123" s="4">
        <f t="shared" si="50"/>
        <v>0</v>
      </c>
      <c r="L123" s="4">
        <f t="shared" si="50"/>
        <v>0</v>
      </c>
      <c r="M123" s="4">
        <f t="shared" si="50"/>
        <v>0</v>
      </c>
      <c r="N123" s="4">
        <f t="shared" si="50"/>
        <v>5000</v>
      </c>
      <c r="O123" s="4">
        <f t="shared" si="50"/>
        <v>5000</v>
      </c>
      <c r="P123" s="4">
        <f t="shared" si="50"/>
        <v>5000</v>
      </c>
      <c r="Q123" s="4">
        <f t="shared" si="50"/>
        <v>5000</v>
      </c>
      <c r="R123" s="4">
        <f t="shared" si="50"/>
        <v>5000</v>
      </c>
      <c r="S123" s="4">
        <f t="shared" si="50"/>
        <v>5000</v>
      </c>
      <c r="T123" s="4">
        <f t="shared" si="29"/>
        <v>30000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ht="15.75" customHeight="1" x14ac:dyDescent="0.2">
      <c r="A124" s="3" t="s">
        <v>208</v>
      </c>
      <c r="B124" s="4">
        <f t="shared" ref="B124:S124" si="51">(B40+B68+B96)</f>
        <v>5000</v>
      </c>
      <c r="C124" s="4">
        <f t="shared" si="51"/>
        <v>5000</v>
      </c>
      <c r="D124" s="4">
        <f t="shared" si="51"/>
        <v>5000</v>
      </c>
      <c r="E124" s="4">
        <f t="shared" si="51"/>
        <v>5000</v>
      </c>
      <c r="F124" s="4">
        <f t="shared" si="51"/>
        <v>5000</v>
      </c>
      <c r="G124" s="4">
        <f t="shared" si="51"/>
        <v>5000</v>
      </c>
      <c r="H124" s="4">
        <f t="shared" si="51"/>
        <v>5000</v>
      </c>
      <c r="I124" s="4">
        <f t="shared" si="51"/>
        <v>5000</v>
      </c>
      <c r="J124" s="4">
        <f t="shared" si="51"/>
        <v>5000</v>
      </c>
      <c r="K124" s="4">
        <f t="shared" si="51"/>
        <v>5000</v>
      </c>
      <c r="L124" s="4">
        <f t="shared" si="51"/>
        <v>5000</v>
      </c>
      <c r="M124" s="4">
        <f t="shared" si="51"/>
        <v>5000</v>
      </c>
      <c r="N124" s="4">
        <f t="shared" si="51"/>
        <v>5000</v>
      </c>
      <c r="O124" s="4">
        <f t="shared" si="51"/>
        <v>5000</v>
      </c>
      <c r="P124" s="4">
        <f t="shared" si="51"/>
        <v>5000</v>
      </c>
      <c r="Q124" s="4">
        <f t="shared" si="51"/>
        <v>5000</v>
      </c>
      <c r="R124" s="4">
        <f t="shared" si="51"/>
        <v>5000</v>
      </c>
      <c r="S124" s="4">
        <f t="shared" si="51"/>
        <v>5000</v>
      </c>
      <c r="T124" s="4">
        <f t="shared" si="29"/>
        <v>90000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ht="15.75" customHeight="1" x14ac:dyDescent="0.2">
      <c r="A125" s="3" t="s">
        <v>205</v>
      </c>
      <c r="B125" s="4">
        <f t="shared" ref="B125:S125" si="52">(B41+B69+B97)</f>
        <v>2916.6666666666665</v>
      </c>
      <c r="C125" s="4">
        <f t="shared" si="52"/>
        <v>2916.6666666666665</v>
      </c>
      <c r="D125" s="4">
        <f t="shared" si="52"/>
        <v>2916.6666666666665</v>
      </c>
      <c r="E125" s="4">
        <f t="shared" si="52"/>
        <v>2916.6666666666665</v>
      </c>
      <c r="F125" s="4">
        <f t="shared" si="52"/>
        <v>2916.6666666666665</v>
      </c>
      <c r="G125" s="4">
        <f t="shared" si="52"/>
        <v>2916.6666666666665</v>
      </c>
      <c r="H125" s="4">
        <f t="shared" si="52"/>
        <v>2916.6666666666665</v>
      </c>
      <c r="I125" s="4">
        <f t="shared" si="52"/>
        <v>2916.6666666666665</v>
      </c>
      <c r="J125" s="4">
        <f t="shared" si="52"/>
        <v>2916.6666666666665</v>
      </c>
      <c r="K125" s="4">
        <f t="shared" si="52"/>
        <v>2916.6666666666665</v>
      </c>
      <c r="L125" s="4">
        <f t="shared" si="52"/>
        <v>2916.6666666666665</v>
      </c>
      <c r="M125" s="4">
        <f t="shared" si="52"/>
        <v>2916.6666666666665</v>
      </c>
      <c r="N125" s="4">
        <f t="shared" si="52"/>
        <v>2916.6666666666665</v>
      </c>
      <c r="O125" s="4">
        <f t="shared" si="52"/>
        <v>2916.6666666666665</v>
      </c>
      <c r="P125" s="4">
        <f t="shared" si="52"/>
        <v>2916.6666666666665</v>
      </c>
      <c r="Q125" s="4">
        <f t="shared" si="52"/>
        <v>2916.6666666666665</v>
      </c>
      <c r="R125" s="4">
        <f t="shared" si="52"/>
        <v>2916.6666666666665</v>
      </c>
      <c r="S125" s="4">
        <f t="shared" si="52"/>
        <v>2916.6666666666665</v>
      </c>
      <c r="T125" s="4">
        <f t="shared" si="29"/>
        <v>52499.999999999993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ht="15.75" customHeight="1" x14ac:dyDescent="0.2">
      <c r="A126" s="56" t="s">
        <v>82</v>
      </c>
      <c r="B126" s="57">
        <f t="shared" ref="B126:T126" si="53">SUM(B101:B125)</f>
        <v>23833.333333333332</v>
      </c>
      <c r="C126" s="57">
        <f t="shared" si="53"/>
        <v>23833.333333333332</v>
      </c>
      <c r="D126" s="57">
        <f t="shared" si="53"/>
        <v>23833.333333333332</v>
      </c>
      <c r="E126" s="57">
        <f t="shared" si="53"/>
        <v>60166.666666666657</v>
      </c>
      <c r="F126" s="57">
        <f t="shared" si="53"/>
        <v>60166.666666666657</v>
      </c>
      <c r="G126" s="57">
        <f t="shared" si="53"/>
        <v>60166.666666666657</v>
      </c>
      <c r="H126" s="57">
        <f t="shared" si="53"/>
        <v>70166.666666666672</v>
      </c>
      <c r="I126" s="57">
        <f t="shared" si="53"/>
        <v>70166.666666666672</v>
      </c>
      <c r="J126" s="57">
        <f t="shared" si="53"/>
        <v>70166.666666666672</v>
      </c>
      <c r="K126" s="57">
        <f t="shared" si="53"/>
        <v>78916.666666666672</v>
      </c>
      <c r="L126" s="57">
        <f t="shared" si="53"/>
        <v>78916.666666666672</v>
      </c>
      <c r="M126" s="57">
        <f t="shared" si="53"/>
        <v>78916.666666666672</v>
      </c>
      <c r="N126" s="57">
        <f t="shared" si="53"/>
        <v>114750</v>
      </c>
      <c r="O126" s="57">
        <f t="shared" si="53"/>
        <v>114750</v>
      </c>
      <c r="P126" s="57">
        <f t="shared" si="53"/>
        <v>114750</v>
      </c>
      <c r="Q126" s="57">
        <f t="shared" si="53"/>
        <v>114750</v>
      </c>
      <c r="R126" s="57">
        <f t="shared" si="53"/>
        <v>114750</v>
      </c>
      <c r="S126" s="57">
        <f t="shared" si="53"/>
        <v>114750</v>
      </c>
      <c r="T126" s="57">
        <f t="shared" si="53"/>
        <v>1387750</v>
      </c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</row>
    <row r="127" spans="1:40" ht="15.75" customHeight="1" x14ac:dyDescent="0.2"/>
    <row r="128" spans="1:40" ht="15.75" customHeight="1" x14ac:dyDescent="0.2">
      <c r="A128" s="1"/>
      <c r="B128" s="1" t="s">
        <v>191</v>
      </c>
      <c r="C128" s="1">
        <v>758</v>
      </c>
      <c r="D128" s="11">
        <v>0.13800000000000001</v>
      </c>
      <c r="E128" s="1"/>
      <c r="F128" s="1"/>
      <c r="G128" s="1"/>
      <c r="H128" s="1"/>
      <c r="I128" s="1"/>
      <c r="J128" s="1"/>
      <c r="K128" s="1"/>
      <c r="L128" s="1"/>
      <c r="M128" s="1"/>
      <c r="N128" s="1" t="s">
        <v>191</v>
      </c>
      <c r="O128" s="1">
        <v>763</v>
      </c>
      <c r="P128" s="11">
        <v>0.13800000000000001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1"/>
    </row>
    <row r="129" spans="1:40" ht="15.75" customHeight="1" x14ac:dyDescent="0.2">
      <c r="A129" s="1" t="s">
        <v>192</v>
      </c>
      <c r="B129" s="6" t="str">
        <f t="shared" ref="B129:S129" si="54">B17</f>
        <v>Month 1</v>
      </c>
      <c r="C129" s="6" t="str">
        <f t="shared" si="54"/>
        <v>Month 2</v>
      </c>
      <c r="D129" s="6" t="str">
        <f t="shared" si="54"/>
        <v>Month 3</v>
      </c>
      <c r="E129" s="6" t="str">
        <f t="shared" si="54"/>
        <v>Month 4</v>
      </c>
      <c r="F129" s="6" t="str">
        <f t="shared" si="54"/>
        <v>Month 5</v>
      </c>
      <c r="G129" s="6" t="str">
        <f t="shared" si="54"/>
        <v>Month 6</v>
      </c>
      <c r="H129" s="6" t="str">
        <f t="shared" si="54"/>
        <v>Month 7</v>
      </c>
      <c r="I129" s="6" t="str">
        <f t="shared" si="54"/>
        <v>Month 8</v>
      </c>
      <c r="J129" s="6" t="str">
        <f t="shared" si="54"/>
        <v>Month 9</v>
      </c>
      <c r="K129" s="6" t="str">
        <f t="shared" si="54"/>
        <v>Month 10</v>
      </c>
      <c r="L129" s="6" t="str">
        <f t="shared" si="54"/>
        <v>Month 11</v>
      </c>
      <c r="M129" s="6" t="str">
        <f t="shared" si="54"/>
        <v>Month 12</v>
      </c>
      <c r="N129" s="6" t="str">
        <f t="shared" si="54"/>
        <v>Month 13</v>
      </c>
      <c r="O129" s="6" t="str">
        <f t="shared" si="54"/>
        <v>Month 14</v>
      </c>
      <c r="P129" s="6" t="str">
        <f t="shared" si="54"/>
        <v>Month 15</v>
      </c>
      <c r="Q129" s="6" t="str">
        <f t="shared" si="54"/>
        <v>Month 16</v>
      </c>
      <c r="R129" s="6" t="str">
        <f t="shared" si="54"/>
        <v>Month 17</v>
      </c>
      <c r="S129" s="6" t="str">
        <f t="shared" si="54"/>
        <v>Month 18</v>
      </c>
      <c r="T129" s="6" t="s">
        <v>82</v>
      </c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ht="15.75" customHeight="1" x14ac:dyDescent="0.2">
      <c r="A130" s="3" t="s">
        <v>197</v>
      </c>
      <c r="B130" s="4">
        <f t="shared" ref="B130:S130" si="55">IF(B101&gt;$C$128,(B101-$C$128)*$D$128,0)</f>
        <v>585.39600000000007</v>
      </c>
      <c r="C130" s="4">
        <f t="shared" si="55"/>
        <v>585.39600000000007</v>
      </c>
      <c r="D130" s="4">
        <f t="shared" si="55"/>
        <v>585.39600000000007</v>
      </c>
      <c r="E130" s="4">
        <f t="shared" si="55"/>
        <v>585.39600000000007</v>
      </c>
      <c r="F130" s="4">
        <f t="shared" si="55"/>
        <v>585.39600000000007</v>
      </c>
      <c r="G130" s="4">
        <f t="shared" si="55"/>
        <v>585.39600000000007</v>
      </c>
      <c r="H130" s="4">
        <f t="shared" si="55"/>
        <v>585.39600000000007</v>
      </c>
      <c r="I130" s="4">
        <f t="shared" si="55"/>
        <v>585.39600000000007</v>
      </c>
      <c r="J130" s="4">
        <f t="shared" si="55"/>
        <v>585.39600000000007</v>
      </c>
      <c r="K130" s="4">
        <f t="shared" si="55"/>
        <v>585.39600000000007</v>
      </c>
      <c r="L130" s="4">
        <f t="shared" si="55"/>
        <v>585.39600000000007</v>
      </c>
      <c r="M130" s="4">
        <f t="shared" si="55"/>
        <v>585.39600000000007</v>
      </c>
      <c r="N130" s="4">
        <f t="shared" si="55"/>
        <v>585.39600000000007</v>
      </c>
      <c r="O130" s="4">
        <f t="shared" si="55"/>
        <v>585.39600000000007</v>
      </c>
      <c r="P130" s="4">
        <f t="shared" si="55"/>
        <v>585.39600000000007</v>
      </c>
      <c r="Q130" s="4">
        <f t="shared" si="55"/>
        <v>585.39600000000007</v>
      </c>
      <c r="R130" s="4">
        <f t="shared" si="55"/>
        <v>585.39600000000007</v>
      </c>
      <c r="S130" s="4">
        <f t="shared" si="55"/>
        <v>585.39600000000007</v>
      </c>
      <c r="T130" s="4">
        <f t="shared" ref="T130:T154" si="56">SUM(B130:S130)</f>
        <v>10537.128000000002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 ht="15.75" customHeight="1" x14ac:dyDescent="0.2">
      <c r="A131" s="3" t="s">
        <v>197</v>
      </c>
      <c r="B131" s="4">
        <f t="shared" ref="B131:S131" si="57">IF(B102&gt;$C$128,(B102-$C$128)*$D$128,0)</f>
        <v>0</v>
      </c>
      <c r="C131" s="4">
        <f t="shared" si="57"/>
        <v>0</v>
      </c>
      <c r="D131" s="4">
        <f t="shared" si="57"/>
        <v>0</v>
      </c>
      <c r="E131" s="4">
        <f t="shared" si="57"/>
        <v>585.39600000000007</v>
      </c>
      <c r="F131" s="4">
        <f t="shared" si="57"/>
        <v>585.39600000000007</v>
      </c>
      <c r="G131" s="4">
        <f t="shared" si="57"/>
        <v>585.39600000000007</v>
      </c>
      <c r="H131" s="4">
        <f t="shared" si="57"/>
        <v>585.39600000000007</v>
      </c>
      <c r="I131" s="4">
        <f t="shared" si="57"/>
        <v>585.39600000000007</v>
      </c>
      <c r="J131" s="4">
        <f t="shared" si="57"/>
        <v>585.39600000000007</v>
      </c>
      <c r="K131" s="4">
        <f t="shared" si="57"/>
        <v>585.39600000000007</v>
      </c>
      <c r="L131" s="4">
        <f t="shared" si="57"/>
        <v>585.39600000000007</v>
      </c>
      <c r="M131" s="4">
        <f t="shared" si="57"/>
        <v>585.39600000000007</v>
      </c>
      <c r="N131" s="4">
        <f t="shared" si="57"/>
        <v>585.39600000000007</v>
      </c>
      <c r="O131" s="4">
        <f t="shared" si="57"/>
        <v>585.39600000000007</v>
      </c>
      <c r="P131" s="4">
        <f t="shared" si="57"/>
        <v>585.39600000000007</v>
      </c>
      <c r="Q131" s="4">
        <f t="shared" si="57"/>
        <v>585.39600000000007</v>
      </c>
      <c r="R131" s="4">
        <f t="shared" si="57"/>
        <v>585.39600000000007</v>
      </c>
      <c r="S131" s="4">
        <f t="shared" si="57"/>
        <v>585.39600000000007</v>
      </c>
      <c r="T131" s="4">
        <f t="shared" si="56"/>
        <v>8780.94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 ht="15.75" customHeight="1" x14ac:dyDescent="0.2">
      <c r="A132" s="3" t="s">
        <v>197</v>
      </c>
      <c r="B132" s="4">
        <f t="shared" ref="B132:S132" si="58">IF(B103&gt;$C$128,(B103-$C$128)*$D$128,0)</f>
        <v>0</v>
      </c>
      <c r="C132" s="4">
        <f t="shared" si="58"/>
        <v>0</v>
      </c>
      <c r="D132" s="4">
        <f t="shared" si="58"/>
        <v>0</v>
      </c>
      <c r="E132" s="4">
        <f t="shared" si="58"/>
        <v>0</v>
      </c>
      <c r="F132" s="4">
        <f t="shared" si="58"/>
        <v>0</v>
      </c>
      <c r="G132" s="4">
        <f t="shared" si="58"/>
        <v>0</v>
      </c>
      <c r="H132" s="4">
        <f t="shared" si="58"/>
        <v>0</v>
      </c>
      <c r="I132" s="4">
        <f t="shared" si="58"/>
        <v>0</v>
      </c>
      <c r="J132" s="4">
        <f t="shared" si="58"/>
        <v>0</v>
      </c>
      <c r="K132" s="4">
        <f t="shared" si="58"/>
        <v>0</v>
      </c>
      <c r="L132" s="4">
        <f t="shared" si="58"/>
        <v>0</v>
      </c>
      <c r="M132" s="4">
        <f t="shared" si="58"/>
        <v>0</v>
      </c>
      <c r="N132" s="4">
        <f t="shared" si="58"/>
        <v>585.39600000000007</v>
      </c>
      <c r="O132" s="4">
        <f t="shared" si="58"/>
        <v>585.39600000000007</v>
      </c>
      <c r="P132" s="4">
        <f t="shared" si="58"/>
        <v>585.39600000000007</v>
      </c>
      <c r="Q132" s="4">
        <f t="shared" si="58"/>
        <v>585.39600000000007</v>
      </c>
      <c r="R132" s="4">
        <f t="shared" si="58"/>
        <v>585.39600000000007</v>
      </c>
      <c r="S132" s="4">
        <f t="shared" si="58"/>
        <v>585.39600000000007</v>
      </c>
      <c r="T132" s="4">
        <f t="shared" si="56"/>
        <v>3512.3760000000007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 ht="15.75" customHeight="1" x14ac:dyDescent="0.2">
      <c r="A133" s="3" t="s">
        <v>198</v>
      </c>
      <c r="B133" s="4">
        <f t="shared" ref="B133:S133" si="59">IF(B104&gt;$C$128,(B104-$C$128)*$D$128,0)</f>
        <v>585.39600000000007</v>
      </c>
      <c r="C133" s="4">
        <f t="shared" si="59"/>
        <v>585.39600000000007</v>
      </c>
      <c r="D133" s="4">
        <f t="shared" si="59"/>
        <v>585.39600000000007</v>
      </c>
      <c r="E133" s="4">
        <f t="shared" si="59"/>
        <v>585.39600000000007</v>
      </c>
      <c r="F133" s="4">
        <f t="shared" si="59"/>
        <v>585.39600000000007</v>
      </c>
      <c r="G133" s="4">
        <f t="shared" si="59"/>
        <v>585.39600000000007</v>
      </c>
      <c r="H133" s="4">
        <f t="shared" si="59"/>
        <v>585.39600000000007</v>
      </c>
      <c r="I133" s="4">
        <f t="shared" si="59"/>
        <v>585.39600000000007</v>
      </c>
      <c r="J133" s="4">
        <f t="shared" si="59"/>
        <v>585.39600000000007</v>
      </c>
      <c r="K133" s="4">
        <f t="shared" si="59"/>
        <v>585.39600000000007</v>
      </c>
      <c r="L133" s="4">
        <f t="shared" si="59"/>
        <v>585.39600000000007</v>
      </c>
      <c r="M133" s="4">
        <f t="shared" si="59"/>
        <v>585.39600000000007</v>
      </c>
      <c r="N133" s="4">
        <f t="shared" si="59"/>
        <v>585.39600000000007</v>
      </c>
      <c r="O133" s="4">
        <f t="shared" si="59"/>
        <v>585.39600000000007</v>
      </c>
      <c r="P133" s="4">
        <f t="shared" si="59"/>
        <v>585.39600000000007</v>
      </c>
      <c r="Q133" s="4">
        <f t="shared" si="59"/>
        <v>585.39600000000007</v>
      </c>
      <c r="R133" s="4">
        <f t="shared" si="59"/>
        <v>585.39600000000007</v>
      </c>
      <c r="S133" s="4">
        <f t="shared" si="59"/>
        <v>585.39600000000007</v>
      </c>
      <c r="T133" s="4">
        <f t="shared" si="56"/>
        <v>10537.128000000002</v>
      </c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 ht="15.75" customHeight="1" x14ac:dyDescent="0.2">
      <c r="A134" s="3" t="s">
        <v>198</v>
      </c>
      <c r="B134" s="4">
        <f t="shared" ref="B134:S134" si="60">IF(B105&gt;$C$128,(B105-$C$128)*$D$128,0)</f>
        <v>0</v>
      </c>
      <c r="C134" s="4">
        <f t="shared" si="60"/>
        <v>0</v>
      </c>
      <c r="D134" s="4">
        <f t="shared" si="60"/>
        <v>0</v>
      </c>
      <c r="E134" s="4">
        <f t="shared" si="60"/>
        <v>585.39600000000007</v>
      </c>
      <c r="F134" s="4">
        <f t="shared" si="60"/>
        <v>585.39600000000007</v>
      </c>
      <c r="G134" s="4">
        <f t="shared" si="60"/>
        <v>585.39600000000007</v>
      </c>
      <c r="H134" s="4">
        <f t="shared" si="60"/>
        <v>585.39600000000007</v>
      </c>
      <c r="I134" s="4">
        <f t="shared" si="60"/>
        <v>585.39600000000007</v>
      </c>
      <c r="J134" s="4">
        <f t="shared" si="60"/>
        <v>585.39600000000007</v>
      </c>
      <c r="K134" s="4">
        <f t="shared" si="60"/>
        <v>585.39600000000007</v>
      </c>
      <c r="L134" s="4">
        <f t="shared" si="60"/>
        <v>585.39600000000007</v>
      </c>
      <c r="M134" s="4">
        <f t="shared" si="60"/>
        <v>585.39600000000007</v>
      </c>
      <c r="N134" s="4">
        <f t="shared" si="60"/>
        <v>585.39600000000007</v>
      </c>
      <c r="O134" s="4">
        <f t="shared" si="60"/>
        <v>585.39600000000007</v>
      </c>
      <c r="P134" s="4">
        <f t="shared" si="60"/>
        <v>585.39600000000007</v>
      </c>
      <c r="Q134" s="4">
        <f t="shared" si="60"/>
        <v>585.39600000000007</v>
      </c>
      <c r="R134" s="4">
        <f t="shared" si="60"/>
        <v>585.39600000000007</v>
      </c>
      <c r="S134" s="4">
        <f t="shared" si="60"/>
        <v>585.39600000000007</v>
      </c>
      <c r="T134" s="4">
        <f t="shared" si="56"/>
        <v>8780.94</v>
      </c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 ht="15.75" customHeight="1" x14ac:dyDescent="0.2">
      <c r="A135" s="3" t="s">
        <v>198</v>
      </c>
      <c r="B135" s="4">
        <f t="shared" ref="B135:S135" si="61">IF(B106&gt;$C$128,(B106-$C$128)*$D$128,0)</f>
        <v>0</v>
      </c>
      <c r="C135" s="4">
        <f t="shared" si="61"/>
        <v>0</v>
      </c>
      <c r="D135" s="4">
        <f t="shared" si="61"/>
        <v>0</v>
      </c>
      <c r="E135" s="4">
        <f t="shared" si="61"/>
        <v>0</v>
      </c>
      <c r="F135" s="4">
        <f t="shared" si="61"/>
        <v>0</v>
      </c>
      <c r="G135" s="4">
        <f t="shared" si="61"/>
        <v>0</v>
      </c>
      <c r="H135" s="4">
        <f t="shared" si="61"/>
        <v>585.39600000000007</v>
      </c>
      <c r="I135" s="4">
        <f t="shared" si="61"/>
        <v>585.39600000000007</v>
      </c>
      <c r="J135" s="4">
        <f t="shared" si="61"/>
        <v>585.39600000000007</v>
      </c>
      <c r="K135" s="4">
        <f t="shared" si="61"/>
        <v>585.39600000000007</v>
      </c>
      <c r="L135" s="4">
        <f t="shared" si="61"/>
        <v>585.39600000000007</v>
      </c>
      <c r="M135" s="4">
        <f t="shared" si="61"/>
        <v>585.39600000000007</v>
      </c>
      <c r="N135" s="4">
        <f t="shared" si="61"/>
        <v>585.39600000000007</v>
      </c>
      <c r="O135" s="4">
        <f t="shared" si="61"/>
        <v>585.39600000000007</v>
      </c>
      <c r="P135" s="4">
        <f t="shared" si="61"/>
        <v>585.39600000000007</v>
      </c>
      <c r="Q135" s="4">
        <f t="shared" si="61"/>
        <v>585.39600000000007</v>
      </c>
      <c r="R135" s="4">
        <f t="shared" si="61"/>
        <v>585.39600000000007</v>
      </c>
      <c r="S135" s="4">
        <f t="shared" si="61"/>
        <v>585.39600000000007</v>
      </c>
      <c r="T135" s="4">
        <f t="shared" si="56"/>
        <v>7024.7519999999995</v>
      </c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 ht="15.75" customHeight="1" x14ac:dyDescent="0.2">
      <c r="A136" s="3" t="s">
        <v>199</v>
      </c>
      <c r="B136" s="4">
        <f t="shared" ref="B136:S136" si="62">IF(B107&gt;$C$128,(B107-$C$128)*$D$128,0)</f>
        <v>0</v>
      </c>
      <c r="C136" s="4">
        <f t="shared" si="62"/>
        <v>0</v>
      </c>
      <c r="D136" s="4">
        <f t="shared" si="62"/>
        <v>0</v>
      </c>
      <c r="E136" s="4">
        <f t="shared" si="62"/>
        <v>0</v>
      </c>
      <c r="F136" s="4">
        <f t="shared" si="62"/>
        <v>0</v>
      </c>
      <c r="G136" s="4">
        <f t="shared" si="62"/>
        <v>0</v>
      </c>
      <c r="H136" s="4">
        <f t="shared" si="62"/>
        <v>0</v>
      </c>
      <c r="I136" s="4">
        <f t="shared" si="62"/>
        <v>0</v>
      </c>
      <c r="J136" s="4">
        <f t="shared" si="62"/>
        <v>0</v>
      </c>
      <c r="K136" s="4">
        <f t="shared" si="62"/>
        <v>0</v>
      </c>
      <c r="L136" s="4">
        <f t="shared" si="62"/>
        <v>0</v>
      </c>
      <c r="M136" s="4">
        <f t="shared" si="62"/>
        <v>0</v>
      </c>
      <c r="N136" s="4">
        <f t="shared" si="62"/>
        <v>585.39600000000007</v>
      </c>
      <c r="O136" s="4">
        <f t="shared" si="62"/>
        <v>585.39600000000007</v>
      </c>
      <c r="P136" s="4">
        <f t="shared" si="62"/>
        <v>585.39600000000007</v>
      </c>
      <c r="Q136" s="4">
        <f t="shared" si="62"/>
        <v>585.39600000000007</v>
      </c>
      <c r="R136" s="4">
        <f t="shared" si="62"/>
        <v>585.39600000000007</v>
      </c>
      <c r="S136" s="4">
        <f t="shared" si="62"/>
        <v>585.39600000000007</v>
      </c>
      <c r="T136" s="4">
        <f t="shared" si="56"/>
        <v>3512.3760000000007</v>
      </c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 ht="15.75" customHeight="1" x14ac:dyDescent="0.2">
      <c r="A137" s="3" t="s">
        <v>206</v>
      </c>
      <c r="B137" s="4">
        <f t="shared" ref="B137:S137" si="63">IF(B108&gt;$C$128,(B108-$C$128)*$D$128,0)</f>
        <v>0</v>
      </c>
      <c r="C137" s="4">
        <f t="shared" si="63"/>
        <v>0</v>
      </c>
      <c r="D137" s="4">
        <f t="shared" si="63"/>
        <v>0</v>
      </c>
      <c r="E137" s="4">
        <f t="shared" si="63"/>
        <v>0</v>
      </c>
      <c r="F137" s="4">
        <f t="shared" si="63"/>
        <v>0</v>
      </c>
      <c r="G137" s="4">
        <f t="shared" si="63"/>
        <v>0</v>
      </c>
      <c r="H137" s="4">
        <f t="shared" si="63"/>
        <v>0</v>
      </c>
      <c r="I137" s="4">
        <f t="shared" si="63"/>
        <v>0</v>
      </c>
      <c r="J137" s="4">
        <f t="shared" si="63"/>
        <v>0</v>
      </c>
      <c r="K137" s="4">
        <f t="shared" si="63"/>
        <v>0</v>
      </c>
      <c r="L137" s="4">
        <f t="shared" si="63"/>
        <v>0</v>
      </c>
      <c r="M137" s="4">
        <f t="shared" si="63"/>
        <v>0</v>
      </c>
      <c r="N137" s="4">
        <f t="shared" si="63"/>
        <v>0</v>
      </c>
      <c r="O137" s="4">
        <f t="shared" si="63"/>
        <v>0</v>
      </c>
      <c r="P137" s="4">
        <f t="shared" si="63"/>
        <v>0</v>
      </c>
      <c r="Q137" s="4">
        <f t="shared" si="63"/>
        <v>0</v>
      </c>
      <c r="R137" s="4">
        <f t="shared" si="63"/>
        <v>0</v>
      </c>
      <c r="S137" s="4">
        <f t="shared" si="63"/>
        <v>0</v>
      </c>
      <c r="T137" s="4">
        <f t="shared" si="56"/>
        <v>0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 ht="15.75" customHeight="1" x14ac:dyDescent="0.2">
      <c r="A138" s="3" t="s">
        <v>164</v>
      </c>
      <c r="B138" s="4">
        <f t="shared" ref="B138:S138" si="64">IF(B109&gt;$C$128,(B109-$C$128)*$D$128,0)</f>
        <v>0</v>
      </c>
      <c r="C138" s="4">
        <f t="shared" si="64"/>
        <v>0</v>
      </c>
      <c r="D138" s="4">
        <f t="shared" si="64"/>
        <v>0</v>
      </c>
      <c r="E138" s="4">
        <f t="shared" si="64"/>
        <v>0</v>
      </c>
      <c r="F138" s="4">
        <f t="shared" si="64"/>
        <v>0</v>
      </c>
      <c r="G138" s="4">
        <f t="shared" si="64"/>
        <v>0</v>
      </c>
      <c r="H138" s="4">
        <f t="shared" si="64"/>
        <v>0</v>
      </c>
      <c r="I138" s="4">
        <f t="shared" si="64"/>
        <v>0</v>
      </c>
      <c r="J138" s="4">
        <f t="shared" si="64"/>
        <v>0</v>
      </c>
      <c r="K138" s="4">
        <f t="shared" si="64"/>
        <v>297.89600000000002</v>
      </c>
      <c r="L138" s="4">
        <f t="shared" si="64"/>
        <v>297.89600000000002</v>
      </c>
      <c r="M138" s="4">
        <f t="shared" si="64"/>
        <v>297.89600000000002</v>
      </c>
      <c r="N138" s="4">
        <f t="shared" si="64"/>
        <v>297.89600000000002</v>
      </c>
      <c r="O138" s="4">
        <f t="shared" si="64"/>
        <v>297.89600000000002</v>
      </c>
      <c r="P138" s="4">
        <f t="shared" si="64"/>
        <v>297.89600000000002</v>
      </c>
      <c r="Q138" s="4">
        <f t="shared" si="64"/>
        <v>297.89600000000002</v>
      </c>
      <c r="R138" s="4">
        <f t="shared" si="64"/>
        <v>297.89600000000002</v>
      </c>
      <c r="S138" s="4">
        <f t="shared" si="64"/>
        <v>297.89600000000002</v>
      </c>
      <c r="T138" s="4">
        <f t="shared" si="56"/>
        <v>2681.0640000000003</v>
      </c>
      <c r="U138" s="8"/>
      <c r="V138" s="8"/>
      <c r="W138" s="8"/>
      <c r="X138" s="8"/>
      <c r="Y138" s="8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 ht="15.75" customHeight="1" x14ac:dyDescent="0.2">
      <c r="A139" s="3" t="s">
        <v>165</v>
      </c>
      <c r="B139" s="4">
        <f t="shared" ref="B139:S139" si="65">IF(B110&gt;$C$128,(B110-$C$128)*$D$128,0)</f>
        <v>0</v>
      </c>
      <c r="C139" s="4">
        <f t="shared" si="65"/>
        <v>0</v>
      </c>
      <c r="D139" s="4">
        <f t="shared" si="65"/>
        <v>0</v>
      </c>
      <c r="E139" s="4">
        <f t="shared" si="65"/>
        <v>0</v>
      </c>
      <c r="F139" s="4">
        <f t="shared" si="65"/>
        <v>0</v>
      </c>
      <c r="G139" s="4">
        <f t="shared" si="65"/>
        <v>0</v>
      </c>
      <c r="H139" s="4">
        <f t="shared" si="65"/>
        <v>0</v>
      </c>
      <c r="I139" s="4">
        <f t="shared" si="65"/>
        <v>0</v>
      </c>
      <c r="J139" s="4">
        <f t="shared" si="65"/>
        <v>0</v>
      </c>
      <c r="K139" s="4">
        <f t="shared" si="65"/>
        <v>297.89600000000002</v>
      </c>
      <c r="L139" s="4">
        <f t="shared" si="65"/>
        <v>297.89600000000002</v>
      </c>
      <c r="M139" s="4">
        <f t="shared" si="65"/>
        <v>297.89600000000002</v>
      </c>
      <c r="N139" s="4">
        <f t="shared" si="65"/>
        <v>297.89600000000002</v>
      </c>
      <c r="O139" s="4">
        <f t="shared" si="65"/>
        <v>297.89600000000002</v>
      </c>
      <c r="P139" s="4">
        <f t="shared" si="65"/>
        <v>297.89600000000002</v>
      </c>
      <c r="Q139" s="4">
        <f t="shared" si="65"/>
        <v>297.89600000000002</v>
      </c>
      <c r="R139" s="4">
        <f t="shared" si="65"/>
        <v>297.89600000000002</v>
      </c>
      <c r="S139" s="4">
        <f t="shared" si="65"/>
        <v>297.89600000000002</v>
      </c>
      <c r="T139" s="4">
        <f t="shared" si="56"/>
        <v>2681.0640000000003</v>
      </c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4"/>
      <c r="AM139" s="4"/>
      <c r="AN139" s="4"/>
    </row>
    <row r="140" spans="1:40" ht="15.75" customHeight="1" x14ac:dyDescent="0.2">
      <c r="A140" s="3" t="s">
        <v>182</v>
      </c>
      <c r="B140" s="4">
        <f t="shared" ref="B140:S140" si="66">IF(B111&gt;$C$128,(B111-$C$128)*$D$128,0)</f>
        <v>0</v>
      </c>
      <c r="C140" s="4">
        <f t="shared" si="66"/>
        <v>0</v>
      </c>
      <c r="D140" s="4">
        <f t="shared" si="66"/>
        <v>0</v>
      </c>
      <c r="E140" s="4">
        <f t="shared" si="66"/>
        <v>0</v>
      </c>
      <c r="F140" s="4">
        <f t="shared" si="66"/>
        <v>0</v>
      </c>
      <c r="G140" s="4">
        <f t="shared" si="66"/>
        <v>0</v>
      </c>
      <c r="H140" s="4">
        <f t="shared" si="66"/>
        <v>0</v>
      </c>
      <c r="I140" s="4">
        <f t="shared" si="66"/>
        <v>0</v>
      </c>
      <c r="J140" s="4">
        <f t="shared" si="66"/>
        <v>0</v>
      </c>
      <c r="K140" s="4">
        <f t="shared" si="66"/>
        <v>0</v>
      </c>
      <c r="L140" s="4">
        <f t="shared" si="66"/>
        <v>0</v>
      </c>
      <c r="M140" s="4">
        <f t="shared" si="66"/>
        <v>0</v>
      </c>
      <c r="N140" s="4">
        <f t="shared" si="66"/>
        <v>297.89600000000002</v>
      </c>
      <c r="O140" s="4">
        <f t="shared" si="66"/>
        <v>297.89600000000002</v>
      </c>
      <c r="P140" s="4">
        <f t="shared" si="66"/>
        <v>297.89600000000002</v>
      </c>
      <c r="Q140" s="4">
        <f t="shared" si="66"/>
        <v>297.89600000000002</v>
      </c>
      <c r="R140" s="4">
        <f t="shared" si="66"/>
        <v>297.89600000000002</v>
      </c>
      <c r="S140" s="4">
        <f t="shared" si="66"/>
        <v>297.89600000000002</v>
      </c>
      <c r="T140" s="4">
        <f t="shared" si="56"/>
        <v>1787.376</v>
      </c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1:40" ht="15.75" customHeight="1" x14ac:dyDescent="0.2">
      <c r="A141" s="3" t="s">
        <v>183</v>
      </c>
      <c r="B141" s="4">
        <f t="shared" ref="B141:S141" si="67">IF(B112&gt;$C$128,(B112-$C$128)*$D$128,0)</f>
        <v>0</v>
      </c>
      <c r="C141" s="4">
        <f t="shared" si="67"/>
        <v>0</v>
      </c>
      <c r="D141" s="4">
        <f t="shared" si="67"/>
        <v>0</v>
      </c>
      <c r="E141" s="4">
        <f t="shared" si="67"/>
        <v>0</v>
      </c>
      <c r="F141" s="4">
        <f t="shared" si="67"/>
        <v>0</v>
      </c>
      <c r="G141" s="4">
        <f t="shared" si="67"/>
        <v>0</v>
      </c>
      <c r="H141" s="4">
        <f t="shared" si="67"/>
        <v>0</v>
      </c>
      <c r="I141" s="4">
        <f t="shared" si="67"/>
        <v>0</v>
      </c>
      <c r="J141" s="4">
        <f t="shared" si="67"/>
        <v>0</v>
      </c>
      <c r="K141" s="4">
        <f t="shared" si="67"/>
        <v>0</v>
      </c>
      <c r="L141" s="4">
        <f t="shared" si="67"/>
        <v>0</v>
      </c>
      <c r="M141" s="4">
        <f t="shared" si="67"/>
        <v>0</v>
      </c>
      <c r="N141" s="4">
        <f t="shared" si="67"/>
        <v>297.89600000000002</v>
      </c>
      <c r="O141" s="4">
        <f t="shared" si="67"/>
        <v>297.89600000000002</v>
      </c>
      <c r="P141" s="4">
        <f t="shared" si="67"/>
        <v>297.89600000000002</v>
      </c>
      <c r="Q141" s="4">
        <f t="shared" si="67"/>
        <v>297.89600000000002</v>
      </c>
      <c r="R141" s="4">
        <f t="shared" si="67"/>
        <v>297.89600000000002</v>
      </c>
      <c r="S141" s="4">
        <f t="shared" si="67"/>
        <v>297.89600000000002</v>
      </c>
      <c r="T141" s="4">
        <f t="shared" si="56"/>
        <v>1787.376</v>
      </c>
      <c r="U141" s="8"/>
      <c r="V141" s="8"/>
      <c r="W141" s="8"/>
      <c r="X141" s="8"/>
      <c r="Y141" s="8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 ht="15.75" customHeight="1" x14ac:dyDescent="0.2">
      <c r="A142" s="3" t="s">
        <v>185</v>
      </c>
      <c r="B142" s="4">
        <f t="shared" ref="B142:S142" si="68">IF(B113&gt;$C$128,(B113-$C$128)*$D$128,0)</f>
        <v>0</v>
      </c>
      <c r="C142" s="4">
        <f t="shared" si="68"/>
        <v>0</v>
      </c>
      <c r="D142" s="4">
        <f t="shared" si="68"/>
        <v>0</v>
      </c>
      <c r="E142" s="4">
        <f t="shared" si="68"/>
        <v>0</v>
      </c>
      <c r="F142" s="4">
        <f t="shared" si="68"/>
        <v>0</v>
      </c>
      <c r="G142" s="4">
        <f t="shared" si="68"/>
        <v>0</v>
      </c>
      <c r="H142" s="4">
        <f t="shared" si="68"/>
        <v>0</v>
      </c>
      <c r="I142" s="4">
        <f t="shared" si="68"/>
        <v>0</v>
      </c>
      <c r="J142" s="4">
        <f t="shared" si="68"/>
        <v>0</v>
      </c>
      <c r="K142" s="4">
        <f t="shared" si="68"/>
        <v>297.89600000000002</v>
      </c>
      <c r="L142" s="4">
        <f t="shared" si="68"/>
        <v>297.89600000000002</v>
      </c>
      <c r="M142" s="4">
        <f t="shared" si="68"/>
        <v>297.89600000000002</v>
      </c>
      <c r="N142" s="4">
        <f t="shared" si="68"/>
        <v>297.89600000000002</v>
      </c>
      <c r="O142" s="4">
        <f t="shared" si="68"/>
        <v>297.89600000000002</v>
      </c>
      <c r="P142" s="4">
        <f t="shared" si="68"/>
        <v>297.89600000000002</v>
      </c>
      <c r="Q142" s="4">
        <f t="shared" si="68"/>
        <v>297.89600000000002</v>
      </c>
      <c r="R142" s="4">
        <f t="shared" si="68"/>
        <v>297.89600000000002</v>
      </c>
      <c r="S142" s="4">
        <f t="shared" si="68"/>
        <v>297.89600000000002</v>
      </c>
      <c r="T142" s="4">
        <f t="shared" si="56"/>
        <v>2681.0640000000003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 ht="15.75" customHeight="1" x14ac:dyDescent="0.2">
      <c r="A143" s="65" t="s">
        <v>176</v>
      </c>
      <c r="B143" s="4">
        <f t="shared" ref="B143:S143" si="69">IF(B114&gt;$C$128,(B114-$C$128)*$D$128,0)</f>
        <v>309.39600000000002</v>
      </c>
      <c r="C143" s="4">
        <f t="shared" si="69"/>
        <v>309.39600000000002</v>
      </c>
      <c r="D143" s="4">
        <f t="shared" si="69"/>
        <v>309.39600000000002</v>
      </c>
      <c r="E143" s="4">
        <f t="shared" si="69"/>
        <v>1321.396</v>
      </c>
      <c r="F143" s="4">
        <f t="shared" si="69"/>
        <v>1321.396</v>
      </c>
      <c r="G143" s="4">
        <f t="shared" si="69"/>
        <v>1321.396</v>
      </c>
      <c r="H143" s="4">
        <f t="shared" si="69"/>
        <v>1321.396</v>
      </c>
      <c r="I143" s="4">
        <f t="shared" si="69"/>
        <v>1321.396</v>
      </c>
      <c r="J143" s="4">
        <f t="shared" si="69"/>
        <v>1321.396</v>
      </c>
      <c r="K143" s="4">
        <f t="shared" si="69"/>
        <v>1321.396</v>
      </c>
      <c r="L143" s="4">
        <f t="shared" si="69"/>
        <v>1321.396</v>
      </c>
      <c r="M143" s="4">
        <f t="shared" si="69"/>
        <v>1321.396</v>
      </c>
      <c r="N143" s="4">
        <f t="shared" si="69"/>
        <v>1321.396</v>
      </c>
      <c r="O143" s="4">
        <f t="shared" si="69"/>
        <v>1321.396</v>
      </c>
      <c r="P143" s="4">
        <f t="shared" si="69"/>
        <v>1321.396</v>
      </c>
      <c r="Q143" s="4">
        <f t="shared" si="69"/>
        <v>1321.396</v>
      </c>
      <c r="R143" s="4">
        <f t="shared" si="69"/>
        <v>1321.396</v>
      </c>
      <c r="S143" s="4">
        <f t="shared" si="69"/>
        <v>1321.396</v>
      </c>
      <c r="T143" s="4">
        <f t="shared" si="56"/>
        <v>20749.128000000004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 ht="15.75" customHeight="1" x14ac:dyDescent="0.2">
      <c r="A144" s="3" t="s">
        <v>177</v>
      </c>
      <c r="B144" s="4">
        <f t="shared" ref="B144:S144" si="70">IF(B115&gt;$C$128,(B115-$C$128)*$D$128,0)</f>
        <v>0</v>
      </c>
      <c r="C144" s="4">
        <f t="shared" si="70"/>
        <v>0</v>
      </c>
      <c r="D144" s="4">
        <f t="shared" si="70"/>
        <v>0</v>
      </c>
      <c r="E144" s="4">
        <f t="shared" si="70"/>
        <v>907.39600000000007</v>
      </c>
      <c r="F144" s="4">
        <f t="shared" si="70"/>
        <v>907.39600000000007</v>
      </c>
      <c r="G144" s="4">
        <f t="shared" si="70"/>
        <v>907.39600000000007</v>
      </c>
      <c r="H144" s="4">
        <f t="shared" si="70"/>
        <v>907.39600000000007</v>
      </c>
      <c r="I144" s="4">
        <f t="shared" si="70"/>
        <v>907.39600000000007</v>
      </c>
      <c r="J144" s="4">
        <f t="shared" si="70"/>
        <v>907.39600000000007</v>
      </c>
      <c r="K144" s="4">
        <f t="shared" si="70"/>
        <v>907.39600000000007</v>
      </c>
      <c r="L144" s="4">
        <f t="shared" si="70"/>
        <v>907.39600000000007</v>
      </c>
      <c r="M144" s="4">
        <f t="shared" si="70"/>
        <v>907.39600000000007</v>
      </c>
      <c r="N144" s="4">
        <f t="shared" si="70"/>
        <v>907.39600000000007</v>
      </c>
      <c r="O144" s="4">
        <f t="shared" si="70"/>
        <v>907.39600000000007</v>
      </c>
      <c r="P144" s="4">
        <f t="shared" si="70"/>
        <v>907.39600000000007</v>
      </c>
      <c r="Q144" s="4">
        <f t="shared" si="70"/>
        <v>907.39600000000007</v>
      </c>
      <c r="R144" s="4">
        <f t="shared" si="70"/>
        <v>907.39600000000007</v>
      </c>
      <c r="S144" s="4">
        <f t="shared" si="70"/>
        <v>907.39600000000007</v>
      </c>
      <c r="T144" s="4">
        <f t="shared" si="56"/>
        <v>13610.940000000002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 ht="15.75" customHeight="1" x14ac:dyDescent="0.2">
      <c r="A145" s="3" t="s">
        <v>200</v>
      </c>
      <c r="B145" s="4">
        <f t="shared" ref="B145:S145" si="71">IF(B116&gt;$C$128,(B116-$C$128)*$D$128,0)</f>
        <v>0</v>
      </c>
      <c r="C145" s="4">
        <f t="shared" si="71"/>
        <v>0</v>
      </c>
      <c r="D145" s="4">
        <f t="shared" si="71"/>
        <v>0</v>
      </c>
      <c r="E145" s="4">
        <f t="shared" si="71"/>
        <v>0</v>
      </c>
      <c r="F145" s="4">
        <f t="shared" si="71"/>
        <v>0</v>
      </c>
      <c r="G145" s="4">
        <f t="shared" si="71"/>
        <v>0</v>
      </c>
      <c r="H145" s="4">
        <f t="shared" si="71"/>
        <v>0</v>
      </c>
      <c r="I145" s="4">
        <f t="shared" si="71"/>
        <v>0</v>
      </c>
      <c r="J145" s="4">
        <f t="shared" si="71"/>
        <v>0</v>
      </c>
      <c r="K145" s="4">
        <f t="shared" si="71"/>
        <v>0</v>
      </c>
      <c r="L145" s="4">
        <f t="shared" si="71"/>
        <v>0</v>
      </c>
      <c r="M145" s="4">
        <f t="shared" si="71"/>
        <v>0</v>
      </c>
      <c r="N145" s="4">
        <f t="shared" si="71"/>
        <v>585.39600000000007</v>
      </c>
      <c r="O145" s="4">
        <f t="shared" si="71"/>
        <v>585.39600000000007</v>
      </c>
      <c r="P145" s="4">
        <f t="shared" si="71"/>
        <v>585.39600000000007</v>
      </c>
      <c r="Q145" s="4">
        <f t="shared" si="71"/>
        <v>585.39600000000007</v>
      </c>
      <c r="R145" s="4">
        <f t="shared" si="71"/>
        <v>585.39600000000007</v>
      </c>
      <c r="S145" s="4">
        <f t="shared" si="71"/>
        <v>585.39600000000007</v>
      </c>
      <c r="T145" s="4">
        <f t="shared" si="56"/>
        <v>3512.3760000000007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 ht="15.75" customHeight="1" x14ac:dyDescent="0.2">
      <c r="A146" s="3" t="s">
        <v>201</v>
      </c>
      <c r="B146" s="4">
        <f t="shared" ref="B146:S146" si="72">IF(B117&gt;$C$128,(B117-$C$128)*$D$128,0)</f>
        <v>0</v>
      </c>
      <c r="C146" s="4">
        <f t="shared" si="72"/>
        <v>0</v>
      </c>
      <c r="D146" s="4">
        <f t="shared" si="72"/>
        <v>0</v>
      </c>
      <c r="E146" s="4">
        <f t="shared" si="72"/>
        <v>815.39600000000007</v>
      </c>
      <c r="F146" s="4">
        <f t="shared" si="72"/>
        <v>815.39600000000007</v>
      </c>
      <c r="G146" s="4">
        <f t="shared" si="72"/>
        <v>815.39600000000007</v>
      </c>
      <c r="H146" s="4">
        <f t="shared" si="72"/>
        <v>815.39600000000007</v>
      </c>
      <c r="I146" s="4">
        <f t="shared" si="72"/>
        <v>815.39600000000007</v>
      </c>
      <c r="J146" s="4">
        <f t="shared" si="72"/>
        <v>815.39600000000007</v>
      </c>
      <c r="K146" s="4">
        <f t="shared" si="72"/>
        <v>815.39600000000007</v>
      </c>
      <c r="L146" s="4">
        <f t="shared" si="72"/>
        <v>815.39600000000007</v>
      </c>
      <c r="M146" s="4">
        <f t="shared" si="72"/>
        <v>815.39600000000007</v>
      </c>
      <c r="N146" s="4">
        <f t="shared" si="72"/>
        <v>815.39600000000007</v>
      </c>
      <c r="O146" s="4">
        <f t="shared" si="72"/>
        <v>815.39600000000007</v>
      </c>
      <c r="P146" s="4">
        <f t="shared" si="72"/>
        <v>815.39600000000007</v>
      </c>
      <c r="Q146" s="4">
        <f t="shared" si="72"/>
        <v>815.39600000000007</v>
      </c>
      <c r="R146" s="4">
        <f t="shared" si="72"/>
        <v>815.39600000000007</v>
      </c>
      <c r="S146" s="4">
        <f t="shared" si="72"/>
        <v>815.39600000000007</v>
      </c>
      <c r="T146" s="4">
        <f t="shared" si="56"/>
        <v>12230.940000000002</v>
      </c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 ht="15.75" customHeight="1" x14ac:dyDescent="0.2">
      <c r="A147" s="3" t="s">
        <v>202</v>
      </c>
      <c r="B147" s="4">
        <f t="shared" ref="B147:S147" si="73">IF(B118&gt;$C$128,(B118-$C$128)*$D$128,0)</f>
        <v>0</v>
      </c>
      <c r="C147" s="4">
        <f t="shared" si="73"/>
        <v>0</v>
      </c>
      <c r="D147" s="4">
        <f t="shared" si="73"/>
        <v>0</v>
      </c>
      <c r="E147" s="4">
        <f t="shared" si="73"/>
        <v>585.39600000000007</v>
      </c>
      <c r="F147" s="4">
        <f t="shared" si="73"/>
        <v>585.39600000000007</v>
      </c>
      <c r="G147" s="4">
        <f t="shared" si="73"/>
        <v>585.39600000000007</v>
      </c>
      <c r="H147" s="4">
        <f t="shared" si="73"/>
        <v>585.39600000000007</v>
      </c>
      <c r="I147" s="4">
        <f t="shared" si="73"/>
        <v>585.39600000000007</v>
      </c>
      <c r="J147" s="4">
        <f t="shared" si="73"/>
        <v>585.39600000000007</v>
      </c>
      <c r="K147" s="4">
        <f t="shared" si="73"/>
        <v>585.39600000000007</v>
      </c>
      <c r="L147" s="4">
        <f t="shared" si="73"/>
        <v>585.39600000000007</v>
      </c>
      <c r="M147" s="4">
        <f t="shared" si="73"/>
        <v>585.39600000000007</v>
      </c>
      <c r="N147" s="4">
        <f t="shared" si="73"/>
        <v>585.39600000000007</v>
      </c>
      <c r="O147" s="4">
        <f t="shared" si="73"/>
        <v>585.39600000000007</v>
      </c>
      <c r="P147" s="4">
        <f t="shared" si="73"/>
        <v>585.39600000000007</v>
      </c>
      <c r="Q147" s="4">
        <f t="shared" si="73"/>
        <v>585.39600000000007</v>
      </c>
      <c r="R147" s="4">
        <f t="shared" si="73"/>
        <v>585.39600000000007</v>
      </c>
      <c r="S147" s="4">
        <f t="shared" si="73"/>
        <v>585.39600000000007</v>
      </c>
      <c r="T147" s="4">
        <f t="shared" si="56"/>
        <v>8780.94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 ht="15.75" customHeight="1" x14ac:dyDescent="0.2">
      <c r="A148" s="3" t="s">
        <v>202</v>
      </c>
      <c r="B148" s="4">
        <f t="shared" ref="B148:S148" si="74">IF(B119&gt;$C$128,(B119-$C$128)*$D$128,0)</f>
        <v>0</v>
      </c>
      <c r="C148" s="4">
        <f t="shared" si="74"/>
        <v>0</v>
      </c>
      <c r="D148" s="4">
        <f t="shared" si="74"/>
        <v>0</v>
      </c>
      <c r="E148" s="4">
        <f t="shared" si="74"/>
        <v>0</v>
      </c>
      <c r="F148" s="4">
        <f t="shared" si="74"/>
        <v>0</v>
      </c>
      <c r="G148" s="4">
        <f t="shared" si="74"/>
        <v>0</v>
      </c>
      <c r="H148" s="4">
        <f t="shared" si="74"/>
        <v>0</v>
      </c>
      <c r="I148" s="4">
        <f t="shared" si="74"/>
        <v>0</v>
      </c>
      <c r="J148" s="4">
        <f t="shared" si="74"/>
        <v>0</v>
      </c>
      <c r="K148" s="4">
        <f t="shared" si="74"/>
        <v>0</v>
      </c>
      <c r="L148" s="4">
        <f t="shared" si="74"/>
        <v>0</v>
      </c>
      <c r="M148" s="4">
        <f t="shared" si="74"/>
        <v>0</v>
      </c>
      <c r="N148" s="4">
        <f t="shared" si="74"/>
        <v>585.39600000000007</v>
      </c>
      <c r="O148" s="4">
        <f t="shared" si="74"/>
        <v>585.39600000000007</v>
      </c>
      <c r="P148" s="4">
        <f t="shared" si="74"/>
        <v>585.39600000000007</v>
      </c>
      <c r="Q148" s="4">
        <f t="shared" si="74"/>
        <v>585.39600000000007</v>
      </c>
      <c r="R148" s="4">
        <f t="shared" si="74"/>
        <v>585.39600000000007</v>
      </c>
      <c r="S148" s="4">
        <f t="shared" si="74"/>
        <v>585.39600000000007</v>
      </c>
      <c r="T148" s="4">
        <f t="shared" si="56"/>
        <v>3512.3760000000007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 ht="15.75" customHeight="1" x14ac:dyDescent="0.2">
      <c r="A149" s="3" t="s">
        <v>174</v>
      </c>
      <c r="B149" s="4">
        <f t="shared" ref="B149:S149" si="75">IF(B120&gt;$C$128,(B120-$C$128)*$D$128,0)</f>
        <v>297.89600000000002</v>
      </c>
      <c r="C149" s="4">
        <f t="shared" si="75"/>
        <v>297.89600000000002</v>
      </c>
      <c r="D149" s="4">
        <f t="shared" si="75"/>
        <v>297.89600000000002</v>
      </c>
      <c r="E149" s="4">
        <f t="shared" si="75"/>
        <v>297.89600000000002</v>
      </c>
      <c r="F149" s="4">
        <f t="shared" si="75"/>
        <v>297.89600000000002</v>
      </c>
      <c r="G149" s="4">
        <f t="shared" si="75"/>
        <v>297.89600000000002</v>
      </c>
      <c r="H149" s="4">
        <f t="shared" si="75"/>
        <v>297.89600000000002</v>
      </c>
      <c r="I149" s="4">
        <f t="shared" si="75"/>
        <v>297.89600000000002</v>
      </c>
      <c r="J149" s="4">
        <f t="shared" si="75"/>
        <v>297.89600000000002</v>
      </c>
      <c r="K149" s="4">
        <f t="shared" si="75"/>
        <v>297.89600000000002</v>
      </c>
      <c r="L149" s="4">
        <f t="shared" si="75"/>
        <v>297.89600000000002</v>
      </c>
      <c r="M149" s="4">
        <f t="shared" si="75"/>
        <v>297.89600000000002</v>
      </c>
      <c r="N149" s="4">
        <f t="shared" si="75"/>
        <v>297.89600000000002</v>
      </c>
      <c r="O149" s="4">
        <f t="shared" si="75"/>
        <v>297.89600000000002</v>
      </c>
      <c r="P149" s="4">
        <f t="shared" si="75"/>
        <v>297.89600000000002</v>
      </c>
      <c r="Q149" s="4">
        <f t="shared" si="75"/>
        <v>297.89600000000002</v>
      </c>
      <c r="R149" s="4">
        <f t="shared" si="75"/>
        <v>297.89600000000002</v>
      </c>
      <c r="S149" s="4">
        <f t="shared" si="75"/>
        <v>297.89600000000002</v>
      </c>
      <c r="T149" s="4">
        <f t="shared" si="56"/>
        <v>5362.1279999999997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 ht="15.75" customHeight="1" x14ac:dyDescent="0.2">
      <c r="A150" s="3" t="s">
        <v>179</v>
      </c>
      <c r="B150" s="4">
        <f t="shared" ref="B150:S150" si="76">IF(B121&gt;$C$128,(B121-$C$128)*$D$128,0)</f>
        <v>0</v>
      </c>
      <c r="C150" s="4">
        <f t="shared" si="76"/>
        <v>0</v>
      </c>
      <c r="D150" s="4">
        <f t="shared" si="76"/>
        <v>0</v>
      </c>
      <c r="E150" s="4">
        <f t="shared" si="76"/>
        <v>0</v>
      </c>
      <c r="F150" s="4">
        <f t="shared" si="76"/>
        <v>0</v>
      </c>
      <c r="G150" s="4">
        <f t="shared" si="76"/>
        <v>0</v>
      </c>
      <c r="H150" s="4">
        <f t="shared" si="76"/>
        <v>0</v>
      </c>
      <c r="I150" s="4">
        <f t="shared" si="76"/>
        <v>0</v>
      </c>
      <c r="J150" s="4">
        <f t="shared" si="76"/>
        <v>0</v>
      </c>
      <c r="K150" s="4">
        <f t="shared" si="76"/>
        <v>0</v>
      </c>
      <c r="L150" s="4">
        <f t="shared" si="76"/>
        <v>0</v>
      </c>
      <c r="M150" s="4">
        <f t="shared" si="76"/>
        <v>0</v>
      </c>
      <c r="N150" s="4">
        <f t="shared" si="76"/>
        <v>585.39600000000007</v>
      </c>
      <c r="O150" s="4">
        <f t="shared" si="76"/>
        <v>585.39600000000007</v>
      </c>
      <c r="P150" s="4">
        <f t="shared" si="76"/>
        <v>585.39600000000007</v>
      </c>
      <c r="Q150" s="4">
        <f t="shared" si="76"/>
        <v>585.39600000000007</v>
      </c>
      <c r="R150" s="4">
        <f t="shared" si="76"/>
        <v>585.39600000000007</v>
      </c>
      <c r="S150" s="4">
        <f t="shared" si="76"/>
        <v>585.39600000000007</v>
      </c>
      <c r="T150" s="4">
        <f t="shared" si="56"/>
        <v>3512.3760000000007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 ht="15.75" customHeight="1" x14ac:dyDescent="0.2">
      <c r="A151" s="3" t="s">
        <v>187</v>
      </c>
      <c r="B151" s="4">
        <f t="shared" ref="B151:S151" si="77">IF(B122&gt;$C$128,(B122-$C$128)*$D$128,0)</f>
        <v>0</v>
      </c>
      <c r="C151" s="4">
        <f t="shared" si="77"/>
        <v>0</v>
      </c>
      <c r="D151" s="4">
        <f t="shared" si="77"/>
        <v>0</v>
      </c>
      <c r="E151" s="4">
        <f t="shared" si="77"/>
        <v>0</v>
      </c>
      <c r="F151" s="4">
        <f t="shared" si="77"/>
        <v>0</v>
      </c>
      <c r="G151" s="4">
        <f t="shared" si="77"/>
        <v>0</v>
      </c>
      <c r="H151" s="4">
        <f t="shared" si="77"/>
        <v>585.39600000000007</v>
      </c>
      <c r="I151" s="4">
        <f t="shared" si="77"/>
        <v>585.39600000000007</v>
      </c>
      <c r="J151" s="4">
        <f t="shared" si="77"/>
        <v>585.39600000000007</v>
      </c>
      <c r="K151" s="4">
        <f t="shared" si="77"/>
        <v>585.39600000000007</v>
      </c>
      <c r="L151" s="4">
        <f t="shared" si="77"/>
        <v>585.39600000000007</v>
      </c>
      <c r="M151" s="4">
        <f t="shared" si="77"/>
        <v>585.39600000000007</v>
      </c>
      <c r="N151" s="4">
        <f t="shared" si="77"/>
        <v>585.39600000000007</v>
      </c>
      <c r="O151" s="4">
        <f t="shared" si="77"/>
        <v>585.39600000000007</v>
      </c>
      <c r="P151" s="4">
        <f t="shared" si="77"/>
        <v>585.39600000000007</v>
      </c>
      <c r="Q151" s="4">
        <f t="shared" si="77"/>
        <v>585.39600000000007</v>
      </c>
      <c r="R151" s="4">
        <f t="shared" si="77"/>
        <v>585.39600000000007</v>
      </c>
      <c r="S151" s="4">
        <f t="shared" si="77"/>
        <v>585.39600000000007</v>
      </c>
      <c r="T151" s="4">
        <f t="shared" si="56"/>
        <v>7024.7519999999995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 ht="15.75" customHeight="1" x14ac:dyDescent="0.2">
      <c r="A152" s="3" t="s">
        <v>203</v>
      </c>
      <c r="B152" s="4">
        <f t="shared" ref="B152:S152" si="78">IF(B123&gt;$C$128,(B123-$C$128)*$D$128,0)</f>
        <v>0</v>
      </c>
      <c r="C152" s="4">
        <f t="shared" si="78"/>
        <v>0</v>
      </c>
      <c r="D152" s="4">
        <f t="shared" si="78"/>
        <v>0</v>
      </c>
      <c r="E152" s="4">
        <f t="shared" si="78"/>
        <v>0</v>
      </c>
      <c r="F152" s="4">
        <f t="shared" si="78"/>
        <v>0</v>
      </c>
      <c r="G152" s="4">
        <f t="shared" si="78"/>
        <v>0</v>
      </c>
      <c r="H152" s="4">
        <f t="shared" si="78"/>
        <v>0</v>
      </c>
      <c r="I152" s="4">
        <f t="shared" si="78"/>
        <v>0</v>
      </c>
      <c r="J152" s="4">
        <f t="shared" si="78"/>
        <v>0</v>
      </c>
      <c r="K152" s="4">
        <f t="shared" si="78"/>
        <v>0</v>
      </c>
      <c r="L152" s="4">
        <f t="shared" si="78"/>
        <v>0</v>
      </c>
      <c r="M152" s="4">
        <f t="shared" si="78"/>
        <v>0</v>
      </c>
      <c r="N152" s="4">
        <f t="shared" si="78"/>
        <v>585.39600000000007</v>
      </c>
      <c r="O152" s="4">
        <f t="shared" si="78"/>
        <v>585.39600000000007</v>
      </c>
      <c r="P152" s="4">
        <f t="shared" si="78"/>
        <v>585.39600000000007</v>
      </c>
      <c r="Q152" s="4">
        <f t="shared" si="78"/>
        <v>585.39600000000007</v>
      </c>
      <c r="R152" s="4">
        <f t="shared" si="78"/>
        <v>585.39600000000007</v>
      </c>
      <c r="S152" s="4">
        <f t="shared" si="78"/>
        <v>585.39600000000007</v>
      </c>
      <c r="T152" s="4">
        <f t="shared" si="56"/>
        <v>3512.3760000000007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 ht="15.75" customHeight="1" x14ac:dyDescent="0.2">
      <c r="A153" s="3" t="s">
        <v>208</v>
      </c>
      <c r="B153" s="4">
        <f t="shared" ref="B153:S153" si="79">IF(B124&gt;$C$128,(B124-$C$128)*$D$128,0)</f>
        <v>585.39600000000007</v>
      </c>
      <c r="C153" s="4">
        <f t="shared" si="79"/>
        <v>585.39600000000007</v>
      </c>
      <c r="D153" s="4">
        <f t="shared" si="79"/>
        <v>585.39600000000007</v>
      </c>
      <c r="E153" s="4">
        <f t="shared" si="79"/>
        <v>585.39600000000007</v>
      </c>
      <c r="F153" s="4">
        <f t="shared" si="79"/>
        <v>585.39600000000007</v>
      </c>
      <c r="G153" s="4">
        <f t="shared" si="79"/>
        <v>585.39600000000007</v>
      </c>
      <c r="H153" s="4">
        <f t="shared" si="79"/>
        <v>585.39600000000007</v>
      </c>
      <c r="I153" s="4">
        <f t="shared" si="79"/>
        <v>585.39600000000007</v>
      </c>
      <c r="J153" s="4">
        <f t="shared" si="79"/>
        <v>585.39600000000007</v>
      </c>
      <c r="K153" s="4">
        <f t="shared" si="79"/>
        <v>585.39600000000007</v>
      </c>
      <c r="L153" s="4">
        <f t="shared" si="79"/>
        <v>585.39600000000007</v>
      </c>
      <c r="M153" s="4">
        <f t="shared" si="79"/>
        <v>585.39600000000007</v>
      </c>
      <c r="N153" s="4">
        <f t="shared" si="79"/>
        <v>585.39600000000007</v>
      </c>
      <c r="O153" s="4">
        <f t="shared" si="79"/>
        <v>585.39600000000007</v>
      </c>
      <c r="P153" s="4">
        <f t="shared" si="79"/>
        <v>585.39600000000007</v>
      </c>
      <c r="Q153" s="4">
        <f t="shared" si="79"/>
        <v>585.39600000000007</v>
      </c>
      <c r="R153" s="4">
        <f t="shared" si="79"/>
        <v>585.39600000000007</v>
      </c>
      <c r="S153" s="4">
        <f t="shared" si="79"/>
        <v>585.39600000000007</v>
      </c>
      <c r="T153" s="4">
        <f t="shared" si="56"/>
        <v>10537.128000000002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 ht="15.75" customHeight="1" x14ac:dyDescent="0.2">
      <c r="A154" s="3" t="s">
        <v>205</v>
      </c>
      <c r="B154" s="4">
        <f t="shared" ref="B154:S154" si="80">IF(B125&gt;$C$128,(B125-$C$128)*$D$128,0)</f>
        <v>297.89600000000002</v>
      </c>
      <c r="C154" s="4">
        <f t="shared" si="80"/>
        <v>297.89600000000002</v>
      </c>
      <c r="D154" s="4">
        <f t="shared" si="80"/>
        <v>297.89600000000002</v>
      </c>
      <c r="E154" s="4">
        <f t="shared" si="80"/>
        <v>297.89600000000002</v>
      </c>
      <c r="F154" s="4">
        <f t="shared" si="80"/>
        <v>297.89600000000002</v>
      </c>
      <c r="G154" s="4">
        <f t="shared" si="80"/>
        <v>297.89600000000002</v>
      </c>
      <c r="H154" s="4">
        <f t="shared" si="80"/>
        <v>297.89600000000002</v>
      </c>
      <c r="I154" s="4">
        <f t="shared" si="80"/>
        <v>297.89600000000002</v>
      </c>
      <c r="J154" s="4">
        <f t="shared" si="80"/>
        <v>297.89600000000002</v>
      </c>
      <c r="K154" s="4">
        <f t="shared" si="80"/>
        <v>297.89600000000002</v>
      </c>
      <c r="L154" s="4">
        <f t="shared" si="80"/>
        <v>297.89600000000002</v>
      </c>
      <c r="M154" s="4">
        <f t="shared" si="80"/>
        <v>297.89600000000002</v>
      </c>
      <c r="N154" s="4">
        <f t="shared" si="80"/>
        <v>297.89600000000002</v>
      </c>
      <c r="O154" s="4">
        <f t="shared" si="80"/>
        <v>297.89600000000002</v>
      </c>
      <c r="P154" s="4">
        <f t="shared" si="80"/>
        <v>297.89600000000002</v>
      </c>
      <c r="Q154" s="4">
        <f t="shared" si="80"/>
        <v>297.89600000000002</v>
      </c>
      <c r="R154" s="4">
        <f t="shared" si="80"/>
        <v>297.89600000000002</v>
      </c>
      <c r="S154" s="4">
        <f t="shared" si="80"/>
        <v>297.89600000000002</v>
      </c>
      <c r="T154" s="4">
        <f t="shared" si="56"/>
        <v>5362.1279999999997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 ht="15.75" customHeight="1" x14ac:dyDescent="0.2">
      <c r="A155" s="57" t="s">
        <v>82</v>
      </c>
      <c r="B155" s="57">
        <f t="shared" ref="B155:T155" si="81">SUM(B130:B154)</f>
        <v>2661.3760000000002</v>
      </c>
      <c r="C155" s="57">
        <f t="shared" si="81"/>
        <v>2661.3760000000002</v>
      </c>
      <c r="D155" s="57">
        <f t="shared" si="81"/>
        <v>2661.3760000000002</v>
      </c>
      <c r="E155" s="57">
        <f t="shared" si="81"/>
        <v>7152.3559999999989</v>
      </c>
      <c r="F155" s="57">
        <f t="shared" si="81"/>
        <v>7152.3559999999989</v>
      </c>
      <c r="G155" s="57">
        <f t="shared" si="81"/>
        <v>7152.3559999999989</v>
      </c>
      <c r="H155" s="57">
        <f t="shared" si="81"/>
        <v>8323.1479999999992</v>
      </c>
      <c r="I155" s="57">
        <f t="shared" si="81"/>
        <v>8323.1479999999992</v>
      </c>
      <c r="J155" s="57">
        <f t="shared" si="81"/>
        <v>8323.1479999999992</v>
      </c>
      <c r="K155" s="57">
        <f t="shared" si="81"/>
        <v>9216.8360000000011</v>
      </c>
      <c r="L155" s="57">
        <f t="shared" si="81"/>
        <v>9216.8360000000011</v>
      </c>
      <c r="M155" s="57">
        <f t="shared" si="81"/>
        <v>9216.8360000000011</v>
      </c>
      <c r="N155" s="57">
        <f t="shared" si="81"/>
        <v>13325.004000000004</v>
      </c>
      <c r="O155" s="57">
        <f t="shared" si="81"/>
        <v>13325.004000000004</v>
      </c>
      <c r="P155" s="57">
        <f t="shared" si="81"/>
        <v>13325.004000000004</v>
      </c>
      <c r="Q155" s="57">
        <f t="shared" si="81"/>
        <v>13325.004000000004</v>
      </c>
      <c r="R155" s="57">
        <f t="shared" si="81"/>
        <v>13325.004000000004</v>
      </c>
      <c r="S155" s="57">
        <f t="shared" si="81"/>
        <v>13325.004000000004</v>
      </c>
      <c r="T155" s="57">
        <f t="shared" si="81"/>
        <v>162011.17199999999</v>
      </c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</row>
    <row r="156" spans="1:40" ht="15.75" customHeight="1" x14ac:dyDescent="0.2"/>
    <row r="157" spans="1:40" ht="15.75" customHeight="1" x14ac:dyDescent="0.2">
      <c r="A157" s="1" t="s">
        <v>193</v>
      </c>
      <c r="B157" s="6" t="str">
        <f t="shared" ref="B157:S157" si="82">B129</f>
        <v>Month 1</v>
      </c>
      <c r="C157" s="6" t="str">
        <f t="shared" si="82"/>
        <v>Month 2</v>
      </c>
      <c r="D157" s="6" t="str">
        <f t="shared" si="82"/>
        <v>Month 3</v>
      </c>
      <c r="E157" s="6" t="str">
        <f t="shared" si="82"/>
        <v>Month 4</v>
      </c>
      <c r="F157" s="6" t="str">
        <f t="shared" si="82"/>
        <v>Month 5</v>
      </c>
      <c r="G157" s="6" t="str">
        <f t="shared" si="82"/>
        <v>Month 6</v>
      </c>
      <c r="H157" s="6" t="str">
        <f t="shared" si="82"/>
        <v>Month 7</v>
      </c>
      <c r="I157" s="6" t="str">
        <f t="shared" si="82"/>
        <v>Month 8</v>
      </c>
      <c r="J157" s="6" t="str">
        <f t="shared" si="82"/>
        <v>Month 9</v>
      </c>
      <c r="K157" s="6" t="str">
        <f t="shared" si="82"/>
        <v>Month 10</v>
      </c>
      <c r="L157" s="6" t="str">
        <f t="shared" si="82"/>
        <v>Month 11</v>
      </c>
      <c r="M157" s="6" t="str">
        <f t="shared" si="82"/>
        <v>Month 12</v>
      </c>
      <c r="N157" s="6" t="str">
        <f t="shared" si="82"/>
        <v>Month 13</v>
      </c>
      <c r="O157" s="6" t="str">
        <f t="shared" si="82"/>
        <v>Month 14</v>
      </c>
      <c r="P157" s="6" t="str">
        <f t="shared" si="82"/>
        <v>Month 15</v>
      </c>
      <c r="Q157" s="6" t="str">
        <f t="shared" si="82"/>
        <v>Month 16</v>
      </c>
      <c r="R157" s="6" t="str">
        <f t="shared" si="82"/>
        <v>Month 17</v>
      </c>
      <c r="S157" s="6" t="str">
        <f t="shared" si="82"/>
        <v>Month 18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1:40" ht="15.75" customHeight="1" x14ac:dyDescent="0.2">
      <c r="A158" s="3" t="s">
        <v>197</v>
      </c>
      <c r="B158" s="4">
        <f t="shared" ref="B158:S158" si="83">B18*5%</f>
        <v>250</v>
      </c>
      <c r="C158" s="4">
        <f t="shared" si="83"/>
        <v>250</v>
      </c>
      <c r="D158" s="4">
        <f t="shared" si="83"/>
        <v>250</v>
      </c>
      <c r="E158" s="4">
        <f t="shared" si="83"/>
        <v>250</v>
      </c>
      <c r="F158" s="4">
        <f t="shared" si="83"/>
        <v>250</v>
      </c>
      <c r="G158" s="4">
        <f t="shared" si="83"/>
        <v>250</v>
      </c>
      <c r="H158" s="4">
        <f t="shared" si="83"/>
        <v>250</v>
      </c>
      <c r="I158" s="4">
        <f t="shared" si="83"/>
        <v>250</v>
      </c>
      <c r="J158" s="4">
        <f t="shared" si="83"/>
        <v>250</v>
      </c>
      <c r="K158" s="4">
        <f t="shared" si="83"/>
        <v>250</v>
      </c>
      <c r="L158" s="4">
        <f t="shared" si="83"/>
        <v>250</v>
      </c>
      <c r="M158" s="4">
        <f t="shared" si="83"/>
        <v>250</v>
      </c>
      <c r="N158" s="4">
        <f t="shared" si="83"/>
        <v>250</v>
      </c>
      <c r="O158" s="4">
        <f t="shared" si="83"/>
        <v>250</v>
      </c>
      <c r="P158" s="4">
        <f t="shared" si="83"/>
        <v>250</v>
      </c>
      <c r="Q158" s="4">
        <f t="shared" si="83"/>
        <v>250</v>
      </c>
      <c r="R158" s="4">
        <f t="shared" si="83"/>
        <v>250</v>
      </c>
      <c r="S158" s="4">
        <f t="shared" si="83"/>
        <v>250</v>
      </c>
      <c r="T158" s="4">
        <f t="shared" ref="T158:T182" si="84">SUM(B158:S158)</f>
        <v>4500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 ht="15.75" customHeight="1" x14ac:dyDescent="0.2">
      <c r="A159" s="3" t="s">
        <v>197</v>
      </c>
      <c r="B159" s="4">
        <f t="shared" ref="B159:S159" si="85">B19*5%</f>
        <v>0</v>
      </c>
      <c r="C159" s="4">
        <f t="shared" si="85"/>
        <v>0</v>
      </c>
      <c r="D159" s="4">
        <f t="shared" si="85"/>
        <v>0</v>
      </c>
      <c r="E159" s="4">
        <f t="shared" si="85"/>
        <v>250</v>
      </c>
      <c r="F159" s="4">
        <f t="shared" si="85"/>
        <v>250</v>
      </c>
      <c r="G159" s="4">
        <f t="shared" si="85"/>
        <v>250</v>
      </c>
      <c r="H159" s="4">
        <f t="shared" si="85"/>
        <v>250</v>
      </c>
      <c r="I159" s="4">
        <f t="shared" si="85"/>
        <v>250</v>
      </c>
      <c r="J159" s="4">
        <f t="shared" si="85"/>
        <v>250</v>
      </c>
      <c r="K159" s="4">
        <f t="shared" si="85"/>
        <v>250</v>
      </c>
      <c r="L159" s="4">
        <f t="shared" si="85"/>
        <v>250</v>
      </c>
      <c r="M159" s="4">
        <f t="shared" si="85"/>
        <v>250</v>
      </c>
      <c r="N159" s="4">
        <f t="shared" si="85"/>
        <v>250</v>
      </c>
      <c r="O159" s="4">
        <f t="shared" si="85"/>
        <v>250</v>
      </c>
      <c r="P159" s="4">
        <f t="shared" si="85"/>
        <v>250</v>
      </c>
      <c r="Q159" s="4">
        <f t="shared" si="85"/>
        <v>250</v>
      </c>
      <c r="R159" s="4">
        <f t="shared" si="85"/>
        <v>250</v>
      </c>
      <c r="S159" s="4">
        <f t="shared" si="85"/>
        <v>250</v>
      </c>
      <c r="T159" s="4">
        <f t="shared" si="84"/>
        <v>3750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 ht="15.75" customHeight="1" x14ac:dyDescent="0.2">
      <c r="A160" s="3" t="s">
        <v>197</v>
      </c>
      <c r="B160" s="4">
        <f t="shared" ref="B160:S160" si="86">B20*5%</f>
        <v>0</v>
      </c>
      <c r="C160" s="4">
        <f t="shared" si="86"/>
        <v>0</v>
      </c>
      <c r="D160" s="4">
        <f t="shared" si="86"/>
        <v>0</v>
      </c>
      <c r="E160" s="4">
        <f t="shared" si="86"/>
        <v>0</v>
      </c>
      <c r="F160" s="4">
        <f t="shared" si="86"/>
        <v>0</v>
      </c>
      <c r="G160" s="4">
        <f t="shared" si="86"/>
        <v>0</v>
      </c>
      <c r="H160" s="4">
        <f t="shared" si="86"/>
        <v>0</v>
      </c>
      <c r="I160" s="4">
        <f t="shared" si="86"/>
        <v>0</v>
      </c>
      <c r="J160" s="4">
        <f t="shared" si="86"/>
        <v>0</v>
      </c>
      <c r="K160" s="4">
        <f t="shared" si="86"/>
        <v>0</v>
      </c>
      <c r="L160" s="4">
        <f t="shared" si="86"/>
        <v>0</v>
      </c>
      <c r="M160" s="4">
        <f t="shared" si="86"/>
        <v>0</v>
      </c>
      <c r="N160" s="4">
        <f t="shared" si="86"/>
        <v>250</v>
      </c>
      <c r="O160" s="4">
        <f t="shared" si="86"/>
        <v>250</v>
      </c>
      <c r="P160" s="4">
        <f t="shared" si="86"/>
        <v>250</v>
      </c>
      <c r="Q160" s="4">
        <f t="shared" si="86"/>
        <v>250</v>
      </c>
      <c r="R160" s="4">
        <f t="shared" si="86"/>
        <v>250</v>
      </c>
      <c r="S160" s="4">
        <f t="shared" si="86"/>
        <v>250</v>
      </c>
      <c r="T160" s="4">
        <f t="shared" si="84"/>
        <v>1500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 ht="15.75" customHeight="1" x14ac:dyDescent="0.2">
      <c r="A161" s="3" t="s">
        <v>198</v>
      </c>
      <c r="B161" s="4">
        <f t="shared" ref="B161:S161" si="87">B21*5%</f>
        <v>250</v>
      </c>
      <c r="C161" s="4">
        <f t="shared" si="87"/>
        <v>250</v>
      </c>
      <c r="D161" s="4">
        <f t="shared" si="87"/>
        <v>250</v>
      </c>
      <c r="E161" s="4">
        <f t="shared" si="87"/>
        <v>250</v>
      </c>
      <c r="F161" s="4">
        <f t="shared" si="87"/>
        <v>250</v>
      </c>
      <c r="G161" s="4">
        <f t="shared" si="87"/>
        <v>250</v>
      </c>
      <c r="H161" s="4">
        <f t="shared" si="87"/>
        <v>250</v>
      </c>
      <c r="I161" s="4">
        <f t="shared" si="87"/>
        <v>250</v>
      </c>
      <c r="J161" s="4">
        <f t="shared" si="87"/>
        <v>250</v>
      </c>
      <c r="K161" s="4">
        <f t="shared" si="87"/>
        <v>250</v>
      </c>
      <c r="L161" s="4">
        <f t="shared" si="87"/>
        <v>250</v>
      </c>
      <c r="M161" s="4">
        <f t="shared" si="87"/>
        <v>250</v>
      </c>
      <c r="N161" s="4">
        <f t="shared" si="87"/>
        <v>250</v>
      </c>
      <c r="O161" s="4">
        <f t="shared" si="87"/>
        <v>250</v>
      </c>
      <c r="P161" s="4">
        <f t="shared" si="87"/>
        <v>250</v>
      </c>
      <c r="Q161" s="4">
        <f t="shared" si="87"/>
        <v>250</v>
      </c>
      <c r="R161" s="4">
        <f t="shared" si="87"/>
        <v>250</v>
      </c>
      <c r="S161" s="4">
        <f t="shared" si="87"/>
        <v>250</v>
      </c>
      <c r="T161" s="4">
        <f t="shared" si="84"/>
        <v>4500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 ht="15.75" customHeight="1" x14ac:dyDescent="0.2">
      <c r="A162" s="3" t="s">
        <v>198</v>
      </c>
      <c r="B162" s="4">
        <f t="shared" ref="B162:S162" si="88">B22*5%</f>
        <v>0</v>
      </c>
      <c r="C162" s="4">
        <f t="shared" si="88"/>
        <v>0</v>
      </c>
      <c r="D162" s="4">
        <f t="shared" si="88"/>
        <v>0</v>
      </c>
      <c r="E162" s="4">
        <f t="shared" si="88"/>
        <v>250</v>
      </c>
      <c r="F162" s="4">
        <f t="shared" si="88"/>
        <v>250</v>
      </c>
      <c r="G162" s="4">
        <f t="shared" si="88"/>
        <v>250</v>
      </c>
      <c r="H162" s="4">
        <f t="shared" si="88"/>
        <v>250</v>
      </c>
      <c r="I162" s="4">
        <f t="shared" si="88"/>
        <v>250</v>
      </c>
      <c r="J162" s="4">
        <f t="shared" si="88"/>
        <v>250</v>
      </c>
      <c r="K162" s="4">
        <f t="shared" si="88"/>
        <v>250</v>
      </c>
      <c r="L162" s="4">
        <f t="shared" si="88"/>
        <v>250</v>
      </c>
      <c r="M162" s="4">
        <f t="shared" si="88"/>
        <v>250</v>
      </c>
      <c r="N162" s="4">
        <f t="shared" si="88"/>
        <v>250</v>
      </c>
      <c r="O162" s="4">
        <f t="shared" si="88"/>
        <v>250</v>
      </c>
      <c r="P162" s="4">
        <f t="shared" si="88"/>
        <v>250</v>
      </c>
      <c r="Q162" s="4">
        <f t="shared" si="88"/>
        <v>250</v>
      </c>
      <c r="R162" s="4">
        <f t="shared" si="88"/>
        <v>250</v>
      </c>
      <c r="S162" s="4">
        <f t="shared" si="88"/>
        <v>250</v>
      </c>
      <c r="T162" s="4">
        <f t="shared" si="84"/>
        <v>3750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ht="15.75" customHeight="1" x14ac:dyDescent="0.2">
      <c r="A163" s="3" t="s">
        <v>198</v>
      </c>
      <c r="B163" s="4">
        <f t="shared" ref="B163:S163" si="89">B23*5%</f>
        <v>0</v>
      </c>
      <c r="C163" s="4">
        <f t="shared" si="89"/>
        <v>0</v>
      </c>
      <c r="D163" s="4">
        <f t="shared" si="89"/>
        <v>0</v>
      </c>
      <c r="E163" s="4">
        <f t="shared" si="89"/>
        <v>0</v>
      </c>
      <c r="F163" s="4">
        <f t="shared" si="89"/>
        <v>0</v>
      </c>
      <c r="G163" s="4">
        <f t="shared" si="89"/>
        <v>0</v>
      </c>
      <c r="H163" s="4">
        <f t="shared" si="89"/>
        <v>250</v>
      </c>
      <c r="I163" s="4">
        <f t="shared" si="89"/>
        <v>250</v>
      </c>
      <c r="J163" s="4">
        <f t="shared" si="89"/>
        <v>250</v>
      </c>
      <c r="K163" s="4">
        <f t="shared" si="89"/>
        <v>250</v>
      </c>
      <c r="L163" s="4">
        <f t="shared" si="89"/>
        <v>250</v>
      </c>
      <c r="M163" s="4">
        <f t="shared" si="89"/>
        <v>250</v>
      </c>
      <c r="N163" s="4">
        <f t="shared" si="89"/>
        <v>250</v>
      </c>
      <c r="O163" s="4">
        <f t="shared" si="89"/>
        <v>250</v>
      </c>
      <c r="P163" s="4">
        <f t="shared" si="89"/>
        <v>250</v>
      </c>
      <c r="Q163" s="4">
        <f t="shared" si="89"/>
        <v>250</v>
      </c>
      <c r="R163" s="4">
        <f t="shared" si="89"/>
        <v>250</v>
      </c>
      <c r="S163" s="4">
        <f t="shared" si="89"/>
        <v>250</v>
      </c>
      <c r="T163" s="4">
        <f t="shared" si="84"/>
        <v>3000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 ht="15.75" customHeight="1" x14ac:dyDescent="0.2">
      <c r="A164" s="3" t="s">
        <v>199</v>
      </c>
      <c r="B164" s="4">
        <f t="shared" ref="B164:S164" si="90">B24*5%</f>
        <v>0</v>
      </c>
      <c r="C164" s="4">
        <f t="shared" si="90"/>
        <v>0</v>
      </c>
      <c r="D164" s="4">
        <f t="shared" si="90"/>
        <v>0</v>
      </c>
      <c r="E164" s="4">
        <f t="shared" si="90"/>
        <v>0</v>
      </c>
      <c r="F164" s="4">
        <f t="shared" si="90"/>
        <v>0</v>
      </c>
      <c r="G164" s="4">
        <f t="shared" si="90"/>
        <v>0</v>
      </c>
      <c r="H164" s="4">
        <f t="shared" si="90"/>
        <v>0</v>
      </c>
      <c r="I164" s="4">
        <f t="shared" si="90"/>
        <v>0</v>
      </c>
      <c r="J164" s="4">
        <f t="shared" si="90"/>
        <v>0</v>
      </c>
      <c r="K164" s="4">
        <f t="shared" si="90"/>
        <v>0</v>
      </c>
      <c r="L164" s="4">
        <f t="shared" si="90"/>
        <v>0</v>
      </c>
      <c r="M164" s="4">
        <f t="shared" si="90"/>
        <v>0</v>
      </c>
      <c r="N164" s="4">
        <f t="shared" si="90"/>
        <v>250</v>
      </c>
      <c r="O164" s="4">
        <f t="shared" si="90"/>
        <v>250</v>
      </c>
      <c r="P164" s="4">
        <f t="shared" si="90"/>
        <v>250</v>
      </c>
      <c r="Q164" s="4">
        <f t="shared" si="90"/>
        <v>250</v>
      </c>
      <c r="R164" s="4">
        <f t="shared" si="90"/>
        <v>250</v>
      </c>
      <c r="S164" s="4">
        <f t="shared" si="90"/>
        <v>250</v>
      </c>
      <c r="T164" s="4">
        <f t="shared" si="84"/>
        <v>1500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 ht="15.75" customHeight="1" x14ac:dyDescent="0.2">
      <c r="A165" s="3" t="s">
        <v>206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 ht="15.75" customHeight="1" x14ac:dyDescent="0.2">
      <c r="A166" s="3" t="s">
        <v>164</v>
      </c>
      <c r="B166" s="4">
        <f t="shared" ref="B166:S166" si="91">B25*5%</f>
        <v>0</v>
      </c>
      <c r="C166" s="4">
        <f t="shared" si="91"/>
        <v>0</v>
      </c>
      <c r="D166" s="4">
        <f t="shared" si="91"/>
        <v>0</v>
      </c>
      <c r="E166" s="4">
        <f t="shared" si="91"/>
        <v>0</v>
      </c>
      <c r="F166" s="4">
        <f t="shared" si="91"/>
        <v>0</v>
      </c>
      <c r="G166" s="4">
        <f t="shared" si="91"/>
        <v>0</v>
      </c>
      <c r="H166" s="4">
        <f t="shared" si="91"/>
        <v>0</v>
      </c>
      <c r="I166" s="4">
        <f t="shared" si="91"/>
        <v>0</v>
      </c>
      <c r="J166" s="4">
        <f t="shared" si="91"/>
        <v>0</v>
      </c>
      <c r="K166" s="4">
        <f t="shared" si="91"/>
        <v>145.83333333333334</v>
      </c>
      <c r="L166" s="4">
        <f t="shared" si="91"/>
        <v>145.83333333333334</v>
      </c>
      <c r="M166" s="4">
        <f t="shared" si="91"/>
        <v>145.83333333333334</v>
      </c>
      <c r="N166" s="4">
        <f t="shared" si="91"/>
        <v>145.83333333333334</v>
      </c>
      <c r="O166" s="4">
        <f t="shared" si="91"/>
        <v>145.83333333333334</v>
      </c>
      <c r="P166" s="4">
        <f t="shared" si="91"/>
        <v>145.83333333333334</v>
      </c>
      <c r="Q166" s="4">
        <f t="shared" si="91"/>
        <v>145.83333333333334</v>
      </c>
      <c r="R166" s="4">
        <f t="shared" si="91"/>
        <v>145.83333333333334</v>
      </c>
      <c r="S166" s="4">
        <f t="shared" si="91"/>
        <v>145.83333333333334</v>
      </c>
      <c r="T166" s="4">
        <f t="shared" si="84"/>
        <v>1312.5</v>
      </c>
      <c r="U166" s="8"/>
      <c r="V166" s="8"/>
      <c r="W166" s="8"/>
      <c r="X166" s="8"/>
      <c r="Y166" s="8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 ht="15.75" customHeight="1" x14ac:dyDescent="0.2">
      <c r="A167" s="3" t="s">
        <v>165</v>
      </c>
      <c r="B167" s="4">
        <f t="shared" ref="B167:S167" si="92">B26*5%</f>
        <v>0</v>
      </c>
      <c r="C167" s="4">
        <f t="shared" si="92"/>
        <v>0</v>
      </c>
      <c r="D167" s="4">
        <f t="shared" si="92"/>
        <v>0</v>
      </c>
      <c r="E167" s="4">
        <f t="shared" si="92"/>
        <v>0</v>
      </c>
      <c r="F167" s="4">
        <f t="shared" si="92"/>
        <v>0</v>
      </c>
      <c r="G167" s="4">
        <f t="shared" si="92"/>
        <v>0</v>
      </c>
      <c r="H167" s="4">
        <f t="shared" si="92"/>
        <v>0</v>
      </c>
      <c r="I167" s="4">
        <f t="shared" si="92"/>
        <v>0</v>
      </c>
      <c r="J167" s="4">
        <f t="shared" si="92"/>
        <v>0</v>
      </c>
      <c r="K167" s="4">
        <f t="shared" si="92"/>
        <v>145.83333333333334</v>
      </c>
      <c r="L167" s="4">
        <f t="shared" si="92"/>
        <v>145.83333333333334</v>
      </c>
      <c r="M167" s="4">
        <f t="shared" si="92"/>
        <v>145.83333333333334</v>
      </c>
      <c r="N167" s="4">
        <f t="shared" si="92"/>
        <v>145.83333333333334</v>
      </c>
      <c r="O167" s="4">
        <f t="shared" si="92"/>
        <v>145.83333333333334</v>
      </c>
      <c r="P167" s="4">
        <f t="shared" si="92"/>
        <v>145.83333333333334</v>
      </c>
      <c r="Q167" s="4">
        <f t="shared" si="92"/>
        <v>145.83333333333334</v>
      </c>
      <c r="R167" s="4">
        <f t="shared" si="92"/>
        <v>145.83333333333334</v>
      </c>
      <c r="S167" s="4">
        <f t="shared" si="92"/>
        <v>145.83333333333334</v>
      </c>
      <c r="T167" s="4">
        <f t="shared" si="84"/>
        <v>1312.5</v>
      </c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4"/>
      <c r="AM167" s="4"/>
      <c r="AN167" s="4"/>
    </row>
    <row r="168" spans="1:40" ht="15.75" customHeight="1" x14ac:dyDescent="0.2">
      <c r="A168" s="3" t="s">
        <v>182</v>
      </c>
      <c r="B168" s="4">
        <f t="shared" ref="B168:S168" si="93">B27*5%</f>
        <v>0</v>
      </c>
      <c r="C168" s="4">
        <f t="shared" si="93"/>
        <v>0</v>
      </c>
      <c r="D168" s="4">
        <f t="shared" si="93"/>
        <v>0</v>
      </c>
      <c r="E168" s="4">
        <f t="shared" si="93"/>
        <v>0</v>
      </c>
      <c r="F168" s="4">
        <f t="shared" si="93"/>
        <v>0</v>
      </c>
      <c r="G168" s="4">
        <f t="shared" si="93"/>
        <v>0</v>
      </c>
      <c r="H168" s="4">
        <f t="shared" si="93"/>
        <v>0</v>
      </c>
      <c r="I168" s="4">
        <f t="shared" si="93"/>
        <v>0</v>
      </c>
      <c r="J168" s="4">
        <f t="shared" si="93"/>
        <v>0</v>
      </c>
      <c r="K168" s="4">
        <f t="shared" si="93"/>
        <v>0</v>
      </c>
      <c r="L168" s="4">
        <f t="shared" si="93"/>
        <v>0</v>
      </c>
      <c r="M168" s="4">
        <f t="shared" si="93"/>
        <v>0</v>
      </c>
      <c r="N168" s="4">
        <f t="shared" si="93"/>
        <v>145.83333333333334</v>
      </c>
      <c r="O168" s="4">
        <f t="shared" si="93"/>
        <v>145.83333333333334</v>
      </c>
      <c r="P168" s="4">
        <f t="shared" si="93"/>
        <v>145.83333333333334</v>
      </c>
      <c r="Q168" s="4">
        <f t="shared" si="93"/>
        <v>145.83333333333334</v>
      </c>
      <c r="R168" s="4">
        <f t="shared" si="93"/>
        <v>145.83333333333334</v>
      </c>
      <c r="S168" s="4">
        <f t="shared" si="93"/>
        <v>145.83333333333334</v>
      </c>
      <c r="T168" s="4">
        <f t="shared" si="84"/>
        <v>875.00000000000011</v>
      </c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spans="1:40" ht="15.75" customHeight="1" x14ac:dyDescent="0.2">
      <c r="A169" s="3" t="s">
        <v>183</v>
      </c>
      <c r="B169" s="4">
        <f t="shared" ref="B169:S169" si="94">B28*5%</f>
        <v>0</v>
      </c>
      <c r="C169" s="4">
        <f t="shared" si="94"/>
        <v>0</v>
      </c>
      <c r="D169" s="4">
        <f t="shared" si="94"/>
        <v>0</v>
      </c>
      <c r="E169" s="4">
        <f t="shared" si="94"/>
        <v>0</v>
      </c>
      <c r="F169" s="4">
        <f t="shared" si="94"/>
        <v>0</v>
      </c>
      <c r="G169" s="4">
        <f t="shared" si="94"/>
        <v>0</v>
      </c>
      <c r="H169" s="4">
        <f t="shared" si="94"/>
        <v>0</v>
      </c>
      <c r="I169" s="4">
        <f t="shared" si="94"/>
        <v>0</v>
      </c>
      <c r="J169" s="4">
        <f t="shared" si="94"/>
        <v>0</v>
      </c>
      <c r="K169" s="4">
        <f t="shared" si="94"/>
        <v>0</v>
      </c>
      <c r="L169" s="4">
        <f t="shared" si="94"/>
        <v>0</v>
      </c>
      <c r="M169" s="4">
        <f t="shared" si="94"/>
        <v>0</v>
      </c>
      <c r="N169" s="4">
        <f t="shared" si="94"/>
        <v>145.83333333333334</v>
      </c>
      <c r="O169" s="4">
        <f t="shared" si="94"/>
        <v>145.83333333333334</v>
      </c>
      <c r="P169" s="4">
        <f t="shared" si="94"/>
        <v>145.83333333333334</v>
      </c>
      <c r="Q169" s="4">
        <f t="shared" si="94"/>
        <v>145.83333333333334</v>
      </c>
      <c r="R169" s="4">
        <f t="shared" si="94"/>
        <v>145.83333333333334</v>
      </c>
      <c r="S169" s="4">
        <f t="shared" si="94"/>
        <v>145.83333333333334</v>
      </c>
      <c r="T169" s="4">
        <f t="shared" si="84"/>
        <v>875.00000000000011</v>
      </c>
      <c r="U169" s="8"/>
      <c r="V169" s="8"/>
      <c r="W169" s="8"/>
      <c r="X169" s="8"/>
      <c r="Y169" s="8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 ht="15.75" customHeight="1" x14ac:dyDescent="0.2">
      <c r="A170" s="3" t="s">
        <v>185</v>
      </c>
      <c r="B170" s="4">
        <f t="shared" ref="B170:S170" si="95">B29*5%</f>
        <v>0</v>
      </c>
      <c r="C170" s="4">
        <f t="shared" si="95"/>
        <v>0</v>
      </c>
      <c r="D170" s="4">
        <f t="shared" si="95"/>
        <v>0</v>
      </c>
      <c r="E170" s="4">
        <f t="shared" si="95"/>
        <v>0</v>
      </c>
      <c r="F170" s="4">
        <f t="shared" si="95"/>
        <v>0</v>
      </c>
      <c r="G170" s="4">
        <f t="shared" si="95"/>
        <v>0</v>
      </c>
      <c r="H170" s="4">
        <f t="shared" si="95"/>
        <v>0</v>
      </c>
      <c r="I170" s="4">
        <f t="shared" si="95"/>
        <v>0</v>
      </c>
      <c r="J170" s="4">
        <f t="shared" si="95"/>
        <v>0</v>
      </c>
      <c r="K170" s="4">
        <f t="shared" si="95"/>
        <v>145.83333333333334</v>
      </c>
      <c r="L170" s="4">
        <f t="shared" si="95"/>
        <v>145.83333333333334</v>
      </c>
      <c r="M170" s="4">
        <f t="shared" si="95"/>
        <v>145.83333333333334</v>
      </c>
      <c r="N170" s="4">
        <f t="shared" si="95"/>
        <v>145.83333333333334</v>
      </c>
      <c r="O170" s="4">
        <f t="shared" si="95"/>
        <v>145.83333333333334</v>
      </c>
      <c r="P170" s="4">
        <f t="shared" si="95"/>
        <v>145.83333333333334</v>
      </c>
      <c r="Q170" s="4">
        <f t="shared" si="95"/>
        <v>145.83333333333334</v>
      </c>
      <c r="R170" s="4">
        <f t="shared" si="95"/>
        <v>145.83333333333334</v>
      </c>
      <c r="S170" s="4">
        <f t="shared" si="95"/>
        <v>145.83333333333334</v>
      </c>
      <c r="T170" s="4">
        <f t="shared" si="84"/>
        <v>1312.5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 ht="15.75" customHeight="1" x14ac:dyDescent="0.2">
      <c r="A171" s="65" t="s">
        <v>176</v>
      </c>
      <c r="B171" s="4">
        <f t="shared" ref="B171:S171" si="96">B30*5%</f>
        <v>150</v>
      </c>
      <c r="C171" s="4">
        <f t="shared" si="96"/>
        <v>150</v>
      </c>
      <c r="D171" s="4">
        <f t="shared" si="96"/>
        <v>150</v>
      </c>
      <c r="E171" s="4">
        <f t="shared" si="96"/>
        <v>516.66666666666663</v>
      </c>
      <c r="F171" s="4">
        <f t="shared" si="96"/>
        <v>516.66666666666663</v>
      </c>
      <c r="G171" s="4">
        <f t="shared" si="96"/>
        <v>516.66666666666663</v>
      </c>
      <c r="H171" s="4">
        <f t="shared" si="96"/>
        <v>516.66666666666663</v>
      </c>
      <c r="I171" s="4">
        <f t="shared" si="96"/>
        <v>516.66666666666663</v>
      </c>
      <c r="J171" s="4">
        <f t="shared" si="96"/>
        <v>516.66666666666663</v>
      </c>
      <c r="K171" s="4">
        <f t="shared" si="96"/>
        <v>516.66666666666663</v>
      </c>
      <c r="L171" s="4">
        <f t="shared" si="96"/>
        <v>516.66666666666663</v>
      </c>
      <c r="M171" s="4">
        <f t="shared" si="96"/>
        <v>516.66666666666663</v>
      </c>
      <c r="N171" s="4">
        <f t="shared" si="96"/>
        <v>516.66666666666663</v>
      </c>
      <c r="O171" s="4">
        <f t="shared" si="96"/>
        <v>516.66666666666663</v>
      </c>
      <c r="P171" s="4">
        <f t="shared" si="96"/>
        <v>516.66666666666663</v>
      </c>
      <c r="Q171" s="4">
        <f t="shared" si="96"/>
        <v>516.66666666666663</v>
      </c>
      <c r="R171" s="4">
        <f t="shared" si="96"/>
        <v>516.66666666666663</v>
      </c>
      <c r="S171" s="4">
        <f t="shared" si="96"/>
        <v>516.66666666666663</v>
      </c>
      <c r="T171" s="4">
        <f t="shared" si="84"/>
        <v>8200.0000000000018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 ht="15.75" customHeight="1" x14ac:dyDescent="0.2">
      <c r="A172" s="3" t="s">
        <v>177</v>
      </c>
      <c r="B172" s="4">
        <f t="shared" ref="B172:S172" si="97">B31*5%</f>
        <v>0</v>
      </c>
      <c r="C172" s="4">
        <f t="shared" si="97"/>
        <v>0</v>
      </c>
      <c r="D172" s="4">
        <f t="shared" si="97"/>
        <v>0</v>
      </c>
      <c r="E172" s="4">
        <f t="shared" si="97"/>
        <v>366.66666666666669</v>
      </c>
      <c r="F172" s="4">
        <f t="shared" si="97"/>
        <v>366.66666666666669</v>
      </c>
      <c r="G172" s="4">
        <f t="shared" si="97"/>
        <v>366.66666666666669</v>
      </c>
      <c r="H172" s="4">
        <f t="shared" si="97"/>
        <v>366.66666666666669</v>
      </c>
      <c r="I172" s="4">
        <f t="shared" si="97"/>
        <v>366.66666666666669</v>
      </c>
      <c r="J172" s="4">
        <f t="shared" si="97"/>
        <v>366.66666666666669</v>
      </c>
      <c r="K172" s="4">
        <f t="shared" si="97"/>
        <v>366.66666666666669</v>
      </c>
      <c r="L172" s="4">
        <f t="shared" si="97"/>
        <v>366.66666666666669</v>
      </c>
      <c r="M172" s="4">
        <f t="shared" si="97"/>
        <v>366.66666666666669</v>
      </c>
      <c r="N172" s="4">
        <f t="shared" si="97"/>
        <v>366.66666666666669</v>
      </c>
      <c r="O172" s="4">
        <f t="shared" si="97"/>
        <v>366.66666666666669</v>
      </c>
      <c r="P172" s="4">
        <f t="shared" si="97"/>
        <v>366.66666666666669</v>
      </c>
      <c r="Q172" s="4">
        <f t="shared" si="97"/>
        <v>366.66666666666669</v>
      </c>
      <c r="R172" s="4">
        <f t="shared" si="97"/>
        <v>366.66666666666669</v>
      </c>
      <c r="S172" s="4">
        <f t="shared" si="97"/>
        <v>366.66666666666669</v>
      </c>
      <c r="T172" s="4">
        <f t="shared" si="84"/>
        <v>5500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 ht="15.75" customHeight="1" x14ac:dyDescent="0.2">
      <c r="A173" s="3" t="s">
        <v>200</v>
      </c>
      <c r="B173" s="4">
        <f t="shared" ref="B173:S173" si="98">B32*5%</f>
        <v>0</v>
      </c>
      <c r="C173" s="4">
        <f t="shared" si="98"/>
        <v>0</v>
      </c>
      <c r="D173" s="4">
        <f t="shared" si="98"/>
        <v>0</v>
      </c>
      <c r="E173" s="4">
        <f t="shared" si="98"/>
        <v>0</v>
      </c>
      <c r="F173" s="4">
        <f t="shared" si="98"/>
        <v>0</v>
      </c>
      <c r="G173" s="4">
        <f t="shared" si="98"/>
        <v>0</v>
      </c>
      <c r="H173" s="4">
        <f t="shared" si="98"/>
        <v>0</v>
      </c>
      <c r="I173" s="4">
        <f t="shared" si="98"/>
        <v>0</v>
      </c>
      <c r="J173" s="4">
        <f t="shared" si="98"/>
        <v>0</v>
      </c>
      <c r="K173" s="4">
        <f t="shared" si="98"/>
        <v>0</v>
      </c>
      <c r="L173" s="4">
        <f t="shared" si="98"/>
        <v>0</v>
      </c>
      <c r="M173" s="4">
        <f t="shared" si="98"/>
        <v>0</v>
      </c>
      <c r="N173" s="4">
        <f t="shared" si="98"/>
        <v>250</v>
      </c>
      <c r="O173" s="4">
        <f t="shared" si="98"/>
        <v>250</v>
      </c>
      <c r="P173" s="4">
        <f t="shared" si="98"/>
        <v>250</v>
      </c>
      <c r="Q173" s="4">
        <f t="shared" si="98"/>
        <v>250</v>
      </c>
      <c r="R173" s="4">
        <f t="shared" si="98"/>
        <v>250</v>
      </c>
      <c r="S173" s="4">
        <f t="shared" si="98"/>
        <v>250</v>
      </c>
      <c r="T173" s="4">
        <f t="shared" si="84"/>
        <v>1500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 ht="15.75" customHeight="1" x14ac:dyDescent="0.2">
      <c r="A174" s="3" t="s">
        <v>201</v>
      </c>
      <c r="B174" s="4">
        <f t="shared" ref="B174:S174" si="99">B33*5%</f>
        <v>0</v>
      </c>
      <c r="C174" s="4">
        <f t="shared" si="99"/>
        <v>0</v>
      </c>
      <c r="D174" s="4">
        <f t="shared" si="99"/>
        <v>0</v>
      </c>
      <c r="E174" s="4">
        <f t="shared" si="99"/>
        <v>333.33333333333337</v>
      </c>
      <c r="F174" s="4">
        <f t="shared" si="99"/>
        <v>333.33333333333337</v>
      </c>
      <c r="G174" s="4">
        <f t="shared" si="99"/>
        <v>333.33333333333337</v>
      </c>
      <c r="H174" s="4">
        <f t="shared" si="99"/>
        <v>333.33333333333337</v>
      </c>
      <c r="I174" s="4">
        <f t="shared" si="99"/>
        <v>333.33333333333337</v>
      </c>
      <c r="J174" s="4">
        <f t="shared" si="99"/>
        <v>333.33333333333337</v>
      </c>
      <c r="K174" s="4">
        <f t="shared" si="99"/>
        <v>333.33333333333337</v>
      </c>
      <c r="L174" s="4">
        <f t="shared" si="99"/>
        <v>333.33333333333337</v>
      </c>
      <c r="M174" s="4">
        <f t="shared" si="99"/>
        <v>333.33333333333337</v>
      </c>
      <c r="N174" s="4">
        <f t="shared" si="99"/>
        <v>333.33333333333337</v>
      </c>
      <c r="O174" s="4">
        <f t="shared" si="99"/>
        <v>333.33333333333337</v>
      </c>
      <c r="P174" s="4">
        <f t="shared" si="99"/>
        <v>333.33333333333337</v>
      </c>
      <c r="Q174" s="4">
        <f t="shared" si="99"/>
        <v>333.33333333333337</v>
      </c>
      <c r="R174" s="4">
        <f t="shared" si="99"/>
        <v>333.33333333333337</v>
      </c>
      <c r="S174" s="4">
        <f t="shared" si="99"/>
        <v>333.33333333333337</v>
      </c>
      <c r="T174" s="4">
        <f t="shared" si="84"/>
        <v>5000.0000000000009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 ht="15.75" customHeight="1" x14ac:dyDescent="0.2">
      <c r="A175" s="3" t="s">
        <v>202</v>
      </c>
      <c r="B175" s="4">
        <f t="shared" ref="B175:S175" si="100">B34*5%</f>
        <v>0</v>
      </c>
      <c r="C175" s="4">
        <f t="shared" si="100"/>
        <v>0</v>
      </c>
      <c r="D175" s="4">
        <f t="shared" si="100"/>
        <v>0</v>
      </c>
      <c r="E175" s="4">
        <f t="shared" si="100"/>
        <v>250</v>
      </c>
      <c r="F175" s="4">
        <f t="shared" si="100"/>
        <v>250</v>
      </c>
      <c r="G175" s="4">
        <f t="shared" si="100"/>
        <v>250</v>
      </c>
      <c r="H175" s="4">
        <f t="shared" si="100"/>
        <v>250</v>
      </c>
      <c r="I175" s="4">
        <f t="shared" si="100"/>
        <v>250</v>
      </c>
      <c r="J175" s="4">
        <f t="shared" si="100"/>
        <v>250</v>
      </c>
      <c r="K175" s="4">
        <f t="shared" si="100"/>
        <v>250</v>
      </c>
      <c r="L175" s="4">
        <f t="shared" si="100"/>
        <v>250</v>
      </c>
      <c r="M175" s="4">
        <f t="shared" si="100"/>
        <v>250</v>
      </c>
      <c r="N175" s="4">
        <f t="shared" si="100"/>
        <v>250</v>
      </c>
      <c r="O175" s="4">
        <f t="shared" si="100"/>
        <v>250</v>
      </c>
      <c r="P175" s="4">
        <f t="shared" si="100"/>
        <v>250</v>
      </c>
      <c r="Q175" s="4">
        <f t="shared" si="100"/>
        <v>250</v>
      </c>
      <c r="R175" s="4">
        <f t="shared" si="100"/>
        <v>250</v>
      </c>
      <c r="S175" s="4">
        <f t="shared" si="100"/>
        <v>250</v>
      </c>
      <c r="T175" s="4">
        <f t="shared" si="84"/>
        <v>3750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 ht="15.75" customHeight="1" x14ac:dyDescent="0.2">
      <c r="A176" s="3" t="s">
        <v>202</v>
      </c>
      <c r="B176" s="4">
        <f t="shared" ref="B176:S176" si="101">B35*5%</f>
        <v>0</v>
      </c>
      <c r="C176" s="4">
        <f t="shared" si="101"/>
        <v>0</v>
      </c>
      <c r="D176" s="4">
        <f t="shared" si="101"/>
        <v>0</v>
      </c>
      <c r="E176" s="4">
        <f t="shared" si="101"/>
        <v>0</v>
      </c>
      <c r="F176" s="4">
        <f t="shared" si="101"/>
        <v>0</v>
      </c>
      <c r="G176" s="4">
        <f t="shared" si="101"/>
        <v>0</v>
      </c>
      <c r="H176" s="4">
        <f t="shared" si="101"/>
        <v>0</v>
      </c>
      <c r="I176" s="4">
        <f t="shared" si="101"/>
        <v>0</v>
      </c>
      <c r="J176" s="4">
        <f t="shared" si="101"/>
        <v>0</v>
      </c>
      <c r="K176" s="4">
        <f t="shared" si="101"/>
        <v>0</v>
      </c>
      <c r="L176" s="4">
        <f t="shared" si="101"/>
        <v>0</v>
      </c>
      <c r="M176" s="4">
        <f t="shared" si="101"/>
        <v>0</v>
      </c>
      <c r="N176" s="4">
        <f t="shared" si="101"/>
        <v>250</v>
      </c>
      <c r="O176" s="4">
        <f t="shared" si="101"/>
        <v>250</v>
      </c>
      <c r="P176" s="4">
        <f t="shared" si="101"/>
        <v>250</v>
      </c>
      <c r="Q176" s="4">
        <f t="shared" si="101"/>
        <v>250</v>
      </c>
      <c r="R176" s="4">
        <f t="shared" si="101"/>
        <v>250</v>
      </c>
      <c r="S176" s="4">
        <f t="shared" si="101"/>
        <v>250</v>
      </c>
      <c r="T176" s="4">
        <f t="shared" si="84"/>
        <v>1500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 ht="15.75" customHeight="1" x14ac:dyDescent="0.2">
      <c r="A177" s="3" t="s">
        <v>174</v>
      </c>
      <c r="B177" s="4">
        <f t="shared" ref="B177:S177" si="102">B36*5%</f>
        <v>145.83333333333334</v>
      </c>
      <c r="C177" s="4">
        <f t="shared" si="102"/>
        <v>145.83333333333334</v>
      </c>
      <c r="D177" s="4">
        <f t="shared" si="102"/>
        <v>145.83333333333334</v>
      </c>
      <c r="E177" s="4">
        <f t="shared" si="102"/>
        <v>145.83333333333334</v>
      </c>
      <c r="F177" s="4">
        <f t="shared" si="102"/>
        <v>145.83333333333334</v>
      </c>
      <c r="G177" s="4">
        <f t="shared" si="102"/>
        <v>145.83333333333334</v>
      </c>
      <c r="H177" s="4">
        <f t="shared" si="102"/>
        <v>145.83333333333334</v>
      </c>
      <c r="I177" s="4">
        <f t="shared" si="102"/>
        <v>145.83333333333334</v>
      </c>
      <c r="J177" s="4">
        <f t="shared" si="102"/>
        <v>145.83333333333334</v>
      </c>
      <c r="K177" s="4">
        <f t="shared" si="102"/>
        <v>145.83333333333334</v>
      </c>
      <c r="L177" s="4">
        <f t="shared" si="102"/>
        <v>145.83333333333334</v>
      </c>
      <c r="M177" s="4">
        <f t="shared" si="102"/>
        <v>145.83333333333334</v>
      </c>
      <c r="N177" s="4">
        <f t="shared" si="102"/>
        <v>145.83333333333334</v>
      </c>
      <c r="O177" s="4">
        <f t="shared" si="102"/>
        <v>145.83333333333334</v>
      </c>
      <c r="P177" s="4">
        <f t="shared" si="102"/>
        <v>145.83333333333334</v>
      </c>
      <c r="Q177" s="4">
        <f t="shared" si="102"/>
        <v>145.83333333333334</v>
      </c>
      <c r="R177" s="4">
        <f t="shared" si="102"/>
        <v>145.83333333333334</v>
      </c>
      <c r="S177" s="4">
        <f t="shared" si="102"/>
        <v>145.83333333333334</v>
      </c>
      <c r="T177" s="4">
        <f t="shared" si="84"/>
        <v>2625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 ht="15.75" customHeight="1" x14ac:dyDescent="0.2">
      <c r="A178" s="3" t="s">
        <v>179</v>
      </c>
      <c r="B178" s="4">
        <f t="shared" ref="B178:S178" si="103">B37*5%</f>
        <v>0</v>
      </c>
      <c r="C178" s="4">
        <f t="shared" si="103"/>
        <v>0</v>
      </c>
      <c r="D178" s="4">
        <f t="shared" si="103"/>
        <v>0</v>
      </c>
      <c r="E178" s="4">
        <f t="shared" si="103"/>
        <v>0</v>
      </c>
      <c r="F178" s="4">
        <f t="shared" si="103"/>
        <v>0</v>
      </c>
      <c r="G178" s="4">
        <f t="shared" si="103"/>
        <v>0</v>
      </c>
      <c r="H178" s="4">
        <f t="shared" si="103"/>
        <v>0</v>
      </c>
      <c r="I178" s="4">
        <f t="shared" si="103"/>
        <v>0</v>
      </c>
      <c r="J178" s="4">
        <f t="shared" si="103"/>
        <v>0</v>
      </c>
      <c r="K178" s="4">
        <f t="shared" si="103"/>
        <v>0</v>
      </c>
      <c r="L178" s="4">
        <f t="shared" si="103"/>
        <v>0</v>
      </c>
      <c r="M178" s="4">
        <f t="shared" si="103"/>
        <v>0</v>
      </c>
      <c r="N178" s="4">
        <f t="shared" si="103"/>
        <v>250</v>
      </c>
      <c r="O178" s="4">
        <f t="shared" si="103"/>
        <v>250</v>
      </c>
      <c r="P178" s="4">
        <f t="shared" si="103"/>
        <v>250</v>
      </c>
      <c r="Q178" s="4">
        <f t="shared" si="103"/>
        <v>250</v>
      </c>
      <c r="R178" s="4">
        <f t="shared" si="103"/>
        <v>250</v>
      </c>
      <c r="S178" s="4">
        <f t="shared" si="103"/>
        <v>250</v>
      </c>
      <c r="T178" s="4">
        <f t="shared" si="84"/>
        <v>1500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 ht="15.75" customHeight="1" x14ac:dyDescent="0.2">
      <c r="A179" s="3" t="s">
        <v>187</v>
      </c>
      <c r="B179" s="4">
        <f t="shared" ref="B179:S179" si="104">B38*5%</f>
        <v>0</v>
      </c>
      <c r="C179" s="4">
        <f t="shared" si="104"/>
        <v>0</v>
      </c>
      <c r="D179" s="4">
        <f t="shared" si="104"/>
        <v>0</v>
      </c>
      <c r="E179" s="4">
        <f t="shared" si="104"/>
        <v>0</v>
      </c>
      <c r="F179" s="4">
        <f t="shared" si="104"/>
        <v>0</v>
      </c>
      <c r="G179" s="4">
        <f t="shared" si="104"/>
        <v>0</v>
      </c>
      <c r="H179" s="4">
        <f t="shared" si="104"/>
        <v>250</v>
      </c>
      <c r="I179" s="4">
        <f t="shared" si="104"/>
        <v>250</v>
      </c>
      <c r="J179" s="4">
        <f t="shared" si="104"/>
        <v>250</v>
      </c>
      <c r="K179" s="4">
        <f t="shared" si="104"/>
        <v>250</v>
      </c>
      <c r="L179" s="4">
        <f t="shared" si="104"/>
        <v>250</v>
      </c>
      <c r="M179" s="4">
        <f t="shared" si="104"/>
        <v>250</v>
      </c>
      <c r="N179" s="4">
        <f t="shared" si="104"/>
        <v>250</v>
      </c>
      <c r="O179" s="4">
        <f t="shared" si="104"/>
        <v>250</v>
      </c>
      <c r="P179" s="4">
        <f t="shared" si="104"/>
        <v>250</v>
      </c>
      <c r="Q179" s="4">
        <f t="shared" si="104"/>
        <v>250</v>
      </c>
      <c r="R179" s="4">
        <f t="shared" si="104"/>
        <v>250</v>
      </c>
      <c r="S179" s="4">
        <f t="shared" si="104"/>
        <v>250</v>
      </c>
      <c r="T179" s="4">
        <f t="shared" si="84"/>
        <v>3000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 ht="15.75" customHeight="1" x14ac:dyDescent="0.2">
      <c r="A180" s="3" t="s">
        <v>203</v>
      </c>
      <c r="B180" s="4">
        <f t="shared" ref="B180:S180" si="105">B39*5%</f>
        <v>0</v>
      </c>
      <c r="C180" s="4">
        <f t="shared" si="105"/>
        <v>0</v>
      </c>
      <c r="D180" s="4">
        <f t="shared" si="105"/>
        <v>0</v>
      </c>
      <c r="E180" s="4">
        <f t="shared" si="105"/>
        <v>0</v>
      </c>
      <c r="F180" s="4">
        <f t="shared" si="105"/>
        <v>0</v>
      </c>
      <c r="G180" s="4">
        <f t="shared" si="105"/>
        <v>0</v>
      </c>
      <c r="H180" s="4">
        <f t="shared" si="105"/>
        <v>0</v>
      </c>
      <c r="I180" s="4">
        <f t="shared" si="105"/>
        <v>0</v>
      </c>
      <c r="J180" s="4">
        <f t="shared" si="105"/>
        <v>0</v>
      </c>
      <c r="K180" s="4">
        <f t="shared" si="105"/>
        <v>0</v>
      </c>
      <c r="L180" s="4">
        <f t="shared" si="105"/>
        <v>0</v>
      </c>
      <c r="M180" s="4">
        <f t="shared" si="105"/>
        <v>0</v>
      </c>
      <c r="N180" s="4">
        <f t="shared" si="105"/>
        <v>250</v>
      </c>
      <c r="O180" s="4">
        <f t="shared" si="105"/>
        <v>250</v>
      </c>
      <c r="P180" s="4">
        <f t="shared" si="105"/>
        <v>250</v>
      </c>
      <c r="Q180" s="4">
        <f t="shared" si="105"/>
        <v>250</v>
      </c>
      <c r="R180" s="4">
        <f t="shared" si="105"/>
        <v>250</v>
      </c>
      <c r="S180" s="4">
        <f t="shared" si="105"/>
        <v>250</v>
      </c>
      <c r="T180" s="4">
        <f t="shared" si="84"/>
        <v>1500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 ht="15.75" customHeight="1" x14ac:dyDescent="0.2">
      <c r="A181" s="3" t="s">
        <v>208</v>
      </c>
      <c r="B181" s="4">
        <f t="shared" ref="B181:S181" si="106">B40*5%</f>
        <v>250</v>
      </c>
      <c r="C181" s="4">
        <f t="shared" si="106"/>
        <v>250</v>
      </c>
      <c r="D181" s="4">
        <f t="shared" si="106"/>
        <v>250</v>
      </c>
      <c r="E181" s="4">
        <f t="shared" si="106"/>
        <v>250</v>
      </c>
      <c r="F181" s="4">
        <f t="shared" si="106"/>
        <v>250</v>
      </c>
      <c r="G181" s="4">
        <f t="shared" si="106"/>
        <v>250</v>
      </c>
      <c r="H181" s="4">
        <f t="shared" si="106"/>
        <v>250</v>
      </c>
      <c r="I181" s="4">
        <f t="shared" si="106"/>
        <v>250</v>
      </c>
      <c r="J181" s="4">
        <f t="shared" si="106"/>
        <v>250</v>
      </c>
      <c r="K181" s="4">
        <f t="shared" si="106"/>
        <v>250</v>
      </c>
      <c r="L181" s="4">
        <f t="shared" si="106"/>
        <v>250</v>
      </c>
      <c r="M181" s="4">
        <f t="shared" si="106"/>
        <v>250</v>
      </c>
      <c r="N181" s="4">
        <f t="shared" si="106"/>
        <v>250</v>
      </c>
      <c r="O181" s="4">
        <f t="shared" si="106"/>
        <v>250</v>
      </c>
      <c r="P181" s="4">
        <f t="shared" si="106"/>
        <v>250</v>
      </c>
      <c r="Q181" s="4">
        <f t="shared" si="106"/>
        <v>250</v>
      </c>
      <c r="R181" s="4">
        <f t="shared" si="106"/>
        <v>250</v>
      </c>
      <c r="S181" s="4">
        <f t="shared" si="106"/>
        <v>250</v>
      </c>
      <c r="T181" s="4">
        <f t="shared" si="84"/>
        <v>4500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 ht="15.75" customHeight="1" x14ac:dyDescent="0.2">
      <c r="A182" s="3" t="s">
        <v>205</v>
      </c>
      <c r="B182" s="4">
        <f t="shared" ref="B182:S182" si="107">B41*5%</f>
        <v>145.83333333333334</v>
      </c>
      <c r="C182" s="4">
        <f t="shared" si="107"/>
        <v>145.83333333333334</v>
      </c>
      <c r="D182" s="4">
        <f t="shared" si="107"/>
        <v>145.83333333333334</v>
      </c>
      <c r="E182" s="4">
        <f t="shared" si="107"/>
        <v>145.83333333333334</v>
      </c>
      <c r="F182" s="4">
        <f t="shared" si="107"/>
        <v>145.83333333333334</v>
      </c>
      <c r="G182" s="4">
        <f t="shared" si="107"/>
        <v>145.83333333333334</v>
      </c>
      <c r="H182" s="4">
        <f t="shared" si="107"/>
        <v>145.83333333333334</v>
      </c>
      <c r="I182" s="4">
        <f t="shared" si="107"/>
        <v>145.83333333333334</v>
      </c>
      <c r="J182" s="4">
        <f t="shared" si="107"/>
        <v>145.83333333333334</v>
      </c>
      <c r="K182" s="4">
        <f t="shared" si="107"/>
        <v>145.83333333333334</v>
      </c>
      <c r="L182" s="4">
        <f t="shared" si="107"/>
        <v>145.83333333333334</v>
      </c>
      <c r="M182" s="4">
        <f t="shared" si="107"/>
        <v>145.83333333333334</v>
      </c>
      <c r="N182" s="4">
        <f t="shared" si="107"/>
        <v>145.83333333333334</v>
      </c>
      <c r="O182" s="4">
        <f t="shared" si="107"/>
        <v>145.83333333333334</v>
      </c>
      <c r="P182" s="4">
        <f t="shared" si="107"/>
        <v>145.83333333333334</v>
      </c>
      <c r="Q182" s="4">
        <f t="shared" si="107"/>
        <v>145.83333333333334</v>
      </c>
      <c r="R182" s="4">
        <f t="shared" si="107"/>
        <v>145.83333333333334</v>
      </c>
      <c r="S182" s="4">
        <f t="shared" si="107"/>
        <v>145.83333333333334</v>
      </c>
      <c r="T182" s="4">
        <f t="shared" si="84"/>
        <v>2625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 ht="15.75" customHeight="1" x14ac:dyDescent="0.2">
      <c r="A183" s="56" t="s">
        <v>82</v>
      </c>
      <c r="B183" s="58">
        <f t="shared" ref="B183:T183" si="108">SUM(B158:B182)</f>
        <v>1191.6666666666667</v>
      </c>
      <c r="C183" s="58">
        <f t="shared" si="108"/>
        <v>1191.6666666666667</v>
      </c>
      <c r="D183" s="58">
        <f t="shared" si="108"/>
        <v>1191.6666666666667</v>
      </c>
      <c r="E183" s="58">
        <f t="shared" si="108"/>
        <v>3008.3333333333335</v>
      </c>
      <c r="F183" s="58">
        <f t="shared" si="108"/>
        <v>3008.3333333333335</v>
      </c>
      <c r="G183" s="58">
        <f t="shared" si="108"/>
        <v>3008.3333333333335</v>
      </c>
      <c r="H183" s="58">
        <f t="shared" si="108"/>
        <v>3508.3333333333335</v>
      </c>
      <c r="I183" s="58">
        <f t="shared" si="108"/>
        <v>3508.3333333333335</v>
      </c>
      <c r="J183" s="58">
        <f t="shared" si="108"/>
        <v>3508.3333333333335</v>
      </c>
      <c r="K183" s="58">
        <f t="shared" si="108"/>
        <v>3945.8333333333335</v>
      </c>
      <c r="L183" s="58">
        <f t="shared" si="108"/>
        <v>3945.8333333333335</v>
      </c>
      <c r="M183" s="58">
        <f t="shared" si="108"/>
        <v>3945.8333333333335</v>
      </c>
      <c r="N183" s="58">
        <f t="shared" si="108"/>
        <v>5737.5</v>
      </c>
      <c r="O183" s="58">
        <f t="shared" si="108"/>
        <v>5737.5</v>
      </c>
      <c r="P183" s="58">
        <f t="shared" si="108"/>
        <v>5737.5</v>
      </c>
      <c r="Q183" s="58">
        <f t="shared" si="108"/>
        <v>5737.5</v>
      </c>
      <c r="R183" s="58">
        <f t="shared" si="108"/>
        <v>5737.5</v>
      </c>
      <c r="S183" s="58">
        <f t="shared" si="108"/>
        <v>5737.5</v>
      </c>
      <c r="T183" s="58">
        <f t="shared" si="108"/>
        <v>69387.5</v>
      </c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</row>
    <row r="184" spans="1:40" ht="15.75" customHeight="1" x14ac:dyDescent="0.2"/>
    <row r="185" spans="1:40" ht="15.75" customHeight="1" x14ac:dyDescent="0.2"/>
    <row r="186" spans="1:40" ht="15.75" customHeight="1" x14ac:dyDescent="0.2">
      <c r="A186" s="1" t="s">
        <v>209</v>
      </c>
      <c r="B186" s="6" t="s">
        <v>95</v>
      </c>
      <c r="C186" s="6" t="s">
        <v>96</v>
      </c>
      <c r="D186" s="6" t="s">
        <v>97</v>
      </c>
      <c r="E186" s="6" t="s">
        <v>98</v>
      </c>
      <c r="F186" s="6" t="s">
        <v>99</v>
      </c>
      <c r="G186" s="6" t="s">
        <v>100</v>
      </c>
      <c r="H186" s="6" t="s">
        <v>101</v>
      </c>
      <c r="I186" s="6" t="s">
        <v>102</v>
      </c>
      <c r="J186" s="6" t="s">
        <v>103</v>
      </c>
      <c r="K186" s="6" t="s">
        <v>104</v>
      </c>
      <c r="L186" s="6" t="s">
        <v>105</v>
      </c>
      <c r="M186" s="6" t="s">
        <v>106</v>
      </c>
      <c r="N186" s="6" t="s">
        <v>107</v>
      </c>
      <c r="O186" s="6" t="s">
        <v>108</v>
      </c>
      <c r="P186" s="6" t="s">
        <v>109</v>
      </c>
      <c r="Q186" s="6" t="s">
        <v>110</v>
      </c>
      <c r="R186" s="6" t="s">
        <v>111</v>
      </c>
      <c r="S186" s="6" t="s">
        <v>112</v>
      </c>
      <c r="T186" s="6" t="s">
        <v>82</v>
      </c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1:40" ht="15.75" customHeight="1" x14ac:dyDescent="0.2">
      <c r="A187" s="3" t="s">
        <v>197</v>
      </c>
      <c r="B187" s="4">
        <f t="shared" ref="B187:S187" si="109">SUM(B101+B130+B158)</f>
        <v>5835.3959999999997</v>
      </c>
      <c r="C187" s="4">
        <f t="shared" si="109"/>
        <v>5835.3959999999997</v>
      </c>
      <c r="D187" s="4">
        <f t="shared" si="109"/>
        <v>5835.3959999999997</v>
      </c>
      <c r="E187" s="4">
        <f t="shared" si="109"/>
        <v>5835.3959999999997</v>
      </c>
      <c r="F187" s="4">
        <f t="shared" si="109"/>
        <v>5835.3959999999997</v>
      </c>
      <c r="G187" s="4">
        <f t="shared" si="109"/>
        <v>5835.3959999999997</v>
      </c>
      <c r="H187" s="4">
        <f t="shared" si="109"/>
        <v>5835.3959999999997</v>
      </c>
      <c r="I187" s="4">
        <f t="shared" si="109"/>
        <v>5835.3959999999997</v>
      </c>
      <c r="J187" s="4">
        <f t="shared" si="109"/>
        <v>5835.3959999999997</v>
      </c>
      <c r="K187" s="4">
        <f t="shared" si="109"/>
        <v>5835.3959999999997</v>
      </c>
      <c r="L187" s="4">
        <f t="shared" si="109"/>
        <v>5835.3959999999997</v>
      </c>
      <c r="M187" s="4">
        <f t="shared" si="109"/>
        <v>5835.3959999999997</v>
      </c>
      <c r="N187" s="4">
        <f t="shared" si="109"/>
        <v>5835.3959999999997</v>
      </c>
      <c r="O187" s="4">
        <f t="shared" si="109"/>
        <v>5835.3959999999997</v>
      </c>
      <c r="P187" s="4">
        <f t="shared" si="109"/>
        <v>5835.3959999999997</v>
      </c>
      <c r="Q187" s="4">
        <f t="shared" si="109"/>
        <v>5835.3959999999997</v>
      </c>
      <c r="R187" s="4">
        <f t="shared" si="109"/>
        <v>5835.3959999999997</v>
      </c>
      <c r="S187" s="4">
        <f t="shared" si="109"/>
        <v>5835.3959999999997</v>
      </c>
      <c r="T187" s="4">
        <f t="shared" ref="T187:T211" si="110">SUM(B187:S187)</f>
        <v>105037.12799999995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 ht="15.75" customHeight="1" x14ac:dyDescent="0.2">
      <c r="A188" s="3" t="s">
        <v>197</v>
      </c>
      <c r="B188" s="4">
        <f t="shared" ref="B188:S188" si="111">SUM(B102+B131+B159)</f>
        <v>0</v>
      </c>
      <c r="C188" s="4">
        <f t="shared" si="111"/>
        <v>0</v>
      </c>
      <c r="D188" s="4">
        <f t="shared" si="111"/>
        <v>0</v>
      </c>
      <c r="E188" s="4">
        <f t="shared" si="111"/>
        <v>5835.3959999999997</v>
      </c>
      <c r="F188" s="4">
        <f t="shared" si="111"/>
        <v>5835.3959999999997</v>
      </c>
      <c r="G188" s="4">
        <f t="shared" si="111"/>
        <v>5835.3959999999997</v>
      </c>
      <c r="H188" s="4">
        <f t="shared" si="111"/>
        <v>5835.3959999999997</v>
      </c>
      <c r="I188" s="4">
        <f t="shared" si="111"/>
        <v>5835.3959999999997</v>
      </c>
      <c r="J188" s="4">
        <f t="shared" si="111"/>
        <v>5835.3959999999997</v>
      </c>
      <c r="K188" s="4">
        <f t="shared" si="111"/>
        <v>5835.3959999999997</v>
      </c>
      <c r="L188" s="4">
        <f t="shared" si="111"/>
        <v>5835.3959999999997</v>
      </c>
      <c r="M188" s="4">
        <f t="shared" si="111"/>
        <v>5835.3959999999997</v>
      </c>
      <c r="N188" s="4">
        <f t="shared" si="111"/>
        <v>5835.3959999999997</v>
      </c>
      <c r="O188" s="4">
        <f t="shared" si="111"/>
        <v>5835.3959999999997</v>
      </c>
      <c r="P188" s="4">
        <f t="shared" si="111"/>
        <v>5835.3959999999997</v>
      </c>
      <c r="Q188" s="4">
        <f t="shared" si="111"/>
        <v>5835.3959999999997</v>
      </c>
      <c r="R188" s="4">
        <f t="shared" si="111"/>
        <v>5835.3959999999997</v>
      </c>
      <c r="S188" s="4">
        <f t="shared" si="111"/>
        <v>5835.3959999999997</v>
      </c>
      <c r="T188" s="4">
        <f t="shared" si="110"/>
        <v>87530.939999999973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 ht="15.75" customHeight="1" x14ac:dyDescent="0.2">
      <c r="A189" s="3" t="s">
        <v>197</v>
      </c>
      <c r="B189" s="4">
        <f t="shared" ref="B189:S189" si="112">SUM(B103+B132+B160)</f>
        <v>0</v>
      </c>
      <c r="C189" s="4">
        <f t="shared" si="112"/>
        <v>0</v>
      </c>
      <c r="D189" s="4">
        <f t="shared" si="112"/>
        <v>0</v>
      </c>
      <c r="E189" s="4">
        <f t="shared" si="112"/>
        <v>0</v>
      </c>
      <c r="F189" s="4">
        <f t="shared" si="112"/>
        <v>0</v>
      </c>
      <c r="G189" s="4">
        <f t="shared" si="112"/>
        <v>0</v>
      </c>
      <c r="H189" s="4">
        <f t="shared" si="112"/>
        <v>0</v>
      </c>
      <c r="I189" s="4">
        <f t="shared" si="112"/>
        <v>0</v>
      </c>
      <c r="J189" s="4">
        <f t="shared" si="112"/>
        <v>0</v>
      </c>
      <c r="K189" s="4">
        <f t="shared" si="112"/>
        <v>0</v>
      </c>
      <c r="L189" s="4">
        <f t="shared" si="112"/>
        <v>0</v>
      </c>
      <c r="M189" s="4">
        <f t="shared" si="112"/>
        <v>0</v>
      </c>
      <c r="N189" s="4">
        <f t="shared" si="112"/>
        <v>5835.3959999999997</v>
      </c>
      <c r="O189" s="4">
        <f t="shared" si="112"/>
        <v>5835.3959999999997</v>
      </c>
      <c r="P189" s="4">
        <f t="shared" si="112"/>
        <v>5835.3959999999997</v>
      </c>
      <c r="Q189" s="4">
        <f t="shared" si="112"/>
        <v>5835.3959999999997</v>
      </c>
      <c r="R189" s="4">
        <f t="shared" si="112"/>
        <v>5835.3959999999997</v>
      </c>
      <c r="S189" s="4">
        <f t="shared" si="112"/>
        <v>5835.3959999999997</v>
      </c>
      <c r="T189" s="4">
        <f t="shared" si="110"/>
        <v>35012.375999999997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 ht="15.75" customHeight="1" x14ac:dyDescent="0.2">
      <c r="A190" s="3" t="s">
        <v>198</v>
      </c>
      <c r="B190" s="4">
        <f t="shared" ref="B190:S190" si="113">SUM(B104+B133+B161)</f>
        <v>5835.3959999999997</v>
      </c>
      <c r="C190" s="4">
        <f t="shared" si="113"/>
        <v>5835.3959999999997</v>
      </c>
      <c r="D190" s="4">
        <f t="shared" si="113"/>
        <v>5835.3959999999997</v>
      </c>
      <c r="E190" s="4">
        <f t="shared" si="113"/>
        <v>5835.3959999999997</v>
      </c>
      <c r="F190" s="4">
        <f t="shared" si="113"/>
        <v>5835.3959999999997</v>
      </c>
      <c r="G190" s="4">
        <f t="shared" si="113"/>
        <v>5835.3959999999997</v>
      </c>
      <c r="H190" s="4">
        <f t="shared" si="113"/>
        <v>5835.3959999999997</v>
      </c>
      <c r="I190" s="4">
        <f t="shared" si="113"/>
        <v>5835.3959999999997</v>
      </c>
      <c r="J190" s="4">
        <f t="shared" si="113"/>
        <v>5835.3959999999997</v>
      </c>
      <c r="K190" s="4">
        <f t="shared" si="113"/>
        <v>5835.3959999999997</v>
      </c>
      <c r="L190" s="4">
        <f t="shared" si="113"/>
        <v>5835.3959999999997</v>
      </c>
      <c r="M190" s="4">
        <f t="shared" si="113"/>
        <v>5835.3959999999997</v>
      </c>
      <c r="N190" s="4">
        <f t="shared" si="113"/>
        <v>5835.3959999999997</v>
      </c>
      <c r="O190" s="4">
        <f t="shared" si="113"/>
        <v>5835.3959999999997</v>
      </c>
      <c r="P190" s="4">
        <f t="shared" si="113"/>
        <v>5835.3959999999997</v>
      </c>
      <c r="Q190" s="4">
        <f t="shared" si="113"/>
        <v>5835.3959999999997</v>
      </c>
      <c r="R190" s="4">
        <f t="shared" si="113"/>
        <v>5835.3959999999997</v>
      </c>
      <c r="S190" s="4">
        <f t="shared" si="113"/>
        <v>5835.3959999999997</v>
      </c>
      <c r="T190" s="4">
        <f t="shared" si="110"/>
        <v>105037.12799999995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 ht="15.75" customHeight="1" x14ac:dyDescent="0.2">
      <c r="A191" s="3" t="s">
        <v>198</v>
      </c>
      <c r="B191" s="4">
        <f t="shared" ref="B191:S191" si="114">SUM(B105+B134+B162)</f>
        <v>0</v>
      </c>
      <c r="C191" s="4">
        <f t="shared" si="114"/>
        <v>0</v>
      </c>
      <c r="D191" s="4">
        <f t="shared" si="114"/>
        <v>0</v>
      </c>
      <c r="E191" s="4">
        <f t="shared" si="114"/>
        <v>5835.3959999999997</v>
      </c>
      <c r="F191" s="4">
        <f t="shared" si="114"/>
        <v>5835.3959999999997</v>
      </c>
      <c r="G191" s="4">
        <f t="shared" si="114"/>
        <v>5835.3959999999997</v>
      </c>
      <c r="H191" s="4">
        <f t="shared" si="114"/>
        <v>5835.3959999999997</v>
      </c>
      <c r="I191" s="4">
        <f t="shared" si="114"/>
        <v>5835.3959999999997</v>
      </c>
      <c r="J191" s="4">
        <f t="shared" si="114"/>
        <v>5835.3959999999997</v>
      </c>
      <c r="K191" s="4">
        <f t="shared" si="114"/>
        <v>5835.3959999999997</v>
      </c>
      <c r="L191" s="4">
        <f t="shared" si="114"/>
        <v>5835.3959999999997</v>
      </c>
      <c r="M191" s="4">
        <f t="shared" si="114"/>
        <v>5835.3959999999997</v>
      </c>
      <c r="N191" s="4">
        <f t="shared" si="114"/>
        <v>5835.3959999999997</v>
      </c>
      <c r="O191" s="4">
        <f t="shared" si="114"/>
        <v>5835.3959999999997</v>
      </c>
      <c r="P191" s="4">
        <f t="shared" si="114"/>
        <v>5835.3959999999997</v>
      </c>
      <c r="Q191" s="4">
        <f t="shared" si="114"/>
        <v>5835.3959999999997</v>
      </c>
      <c r="R191" s="4">
        <f t="shared" si="114"/>
        <v>5835.3959999999997</v>
      </c>
      <c r="S191" s="4">
        <f t="shared" si="114"/>
        <v>5835.3959999999997</v>
      </c>
      <c r="T191" s="4">
        <f t="shared" si="110"/>
        <v>87530.939999999973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 ht="15.75" customHeight="1" x14ac:dyDescent="0.2">
      <c r="A192" s="3" t="s">
        <v>198</v>
      </c>
      <c r="B192" s="4">
        <f t="shared" ref="B192:S192" si="115">SUM(B106+B135+B163)</f>
        <v>0</v>
      </c>
      <c r="C192" s="4">
        <f t="shared" si="115"/>
        <v>0</v>
      </c>
      <c r="D192" s="4">
        <f t="shared" si="115"/>
        <v>0</v>
      </c>
      <c r="E192" s="4">
        <f t="shared" si="115"/>
        <v>0</v>
      </c>
      <c r="F192" s="4">
        <f t="shared" si="115"/>
        <v>0</v>
      </c>
      <c r="G192" s="4">
        <f t="shared" si="115"/>
        <v>0</v>
      </c>
      <c r="H192" s="4">
        <f t="shared" si="115"/>
        <v>5835.3959999999997</v>
      </c>
      <c r="I192" s="4">
        <f t="shared" si="115"/>
        <v>5835.3959999999997</v>
      </c>
      <c r="J192" s="4">
        <f t="shared" si="115"/>
        <v>5835.3959999999997</v>
      </c>
      <c r="K192" s="4">
        <f t="shared" si="115"/>
        <v>5835.3959999999997</v>
      </c>
      <c r="L192" s="4">
        <f t="shared" si="115"/>
        <v>5835.3959999999997</v>
      </c>
      <c r="M192" s="4">
        <f t="shared" si="115"/>
        <v>5835.3959999999997</v>
      </c>
      <c r="N192" s="4">
        <f t="shared" si="115"/>
        <v>5835.3959999999997</v>
      </c>
      <c r="O192" s="4">
        <f t="shared" si="115"/>
        <v>5835.3959999999997</v>
      </c>
      <c r="P192" s="4">
        <f t="shared" si="115"/>
        <v>5835.3959999999997</v>
      </c>
      <c r="Q192" s="4">
        <f t="shared" si="115"/>
        <v>5835.3959999999997</v>
      </c>
      <c r="R192" s="4">
        <f t="shared" si="115"/>
        <v>5835.3959999999997</v>
      </c>
      <c r="S192" s="4">
        <f t="shared" si="115"/>
        <v>5835.3959999999997</v>
      </c>
      <c r="T192" s="4">
        <f t="shared" si="110"/>
        <v>70024.751999999993</v>
      </c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 ht="15.75" customHeight="1" x14ac:dyDescent="0.2">
      <c r="A193" s="3" t="s">
        <v>199</v>
      </c>
      <c r="B193" s="4">
        <f t="shared" ref="B193:S193" si="116">SUM(B107+B136+B164)</f>
        <v>0</v>
      </c>
      <c r="C193" s="4">
        <f t="shared" si="116"/>
        <v>0</v>
      </c>
      <c r="D193" s="4">
        <f t="shared" si="116"/>
        <v>0</v>
      </c>
      <c r="E193" s="4">
        <f t="shared" si="116"/>
        <v>0</v>
      </c>
      <c r="F193" s="4">
        <f t="shared" si="116"/>
        <v>0</v>
      </c>
      <c r="G193" s="4">
        <f t="shared" si="116"/>
        <v>0</v>
      </c>
      <c r="H193" s="4">
        <f t="shared" si="116"/>
        <v>0</v>
      </c>
      <c r="I193" s="4">
        <f t="shared" si="116"/>
        <v>0</v>
      </c>
      <c r="J193" s="4">
        <f t="shared" si="116"/>
        <v>0</v>
      </c>
      <c r="K193" s="4">
        <f t="shared" si="116"/>
        <v>0</v>
      </c>
      <c r="L193" s="4">
        <f t="shared" si="116"/>
        <v>0</v>
      </c>
      <c r="M193" s="4">
        <f t="shared" si="116"/>
        <v>0</v>
      </c>
      <c r="N193" s="4">
        <f t="shared" si="116"/>
        <v>5835.3959999999997</v>
      </c>
      <c r="O193" s="4">
        <f t="shared" si="116"/>
        <v>5835.3959999999997</v>
      </c>
      <c r="P193" s="4">
        <f t="shared" si="116"/>
        <v>5835.3959999999997</v>
      </c>
      <c r="Q193" s="4">
        <f t="shared" si="116"/>
        <v>5835.3959999999997</v>
      </c>
      <c r="R193" s="4">
        <f t="shared" si="116"/>
        <v>5835.3959999999997</v>
      </c>
      <c r="S193" s="4">
        <f t="shared" si="116"/>
        <v>5835.3959999999997</v>
      </c>
      <c r="T193" s="4">
        <f t="shared" si="110"/>
        <v>35012.375999999997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 ht="15.75" customHeight="1" x14ac:dyDescent="0.2">
      <c r="A194" s="3" t="s">
        <v>206</v>
      </c>
      <c r="B194" s="4">
        <f t="shared" ref="B194:S194" si="117">SUM(B108+B137+B165)</f>
        <v>0</v>
      </c>
      <c r="C194" s="4">
        <f t="shared" si="117"/>
        <v>0</v>
      </c>
      <c r="D194" s="4">
        <f t="shared" si="117"/>
        <v>0</v>
      </c>
      <c r="E194" s="4">
        <f t="shared" si="117"/>
        <v>0</v>
      </c>
      <c r="F194" s="4">
        <f t="shared" si="117"/>
        <v>0</v>
      </c>
      <c r="G194" s="4">
        <f t="shared" si="117"/>
        <v>0</v>
      </c>
      <c r="H194" s="4">
        <f t="shared" si="117"/>
        <v>0</v>
      </c>
      <c r="I194" s="4">
        <f t="shared" si="117"/>
        <v>0</v>
      </c>
      <c r="J194" s="4">
        <f t="shared" si="117"/>
        <v>0</v>
      </c>
      <c r="K194" s="4">
        <f t="shared" si="117"/>
        <v>0</v>
      </c>
      <c r="L194" s="4">
        <f t="shared" si="117"/>
        <v>0</v>
      </c>
      <c r="M194" s="4">
        <f t="shared" si="117"/>
        <v>0</v>
      </c>
      <c r="N194" s="4">
        <f t="shared" si="117"/>
        <v>0</v>
      </c>
      <c r="O194" s="4">
        <f t="shared" si="117"/>
        <v>0</v>
      </c>
      <c r="P194" s="4">
        <f t="shared" si="117"/>
        <v>0</v>
      </c>
      <c r="Q194" s="4">
        <f t="shared" si="117"/>
        <v>0</v>
      </c>
      <c r="R194" s="4">
        <f t="shared" si="117"/>
        <v>0</v>
      </c>
      <c r="S194" s="4">
        <f t="shared" si="117"/>
        <v>0</v>
      </c>
      <c r="T194" s="4">
        <f t="shared" si="110"/>
        <v>0</v>
      </c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 ht="15.75" customHeight="1" x14ac:dyDescent="0.2">
      <c r="A195" s="3" t="s">
        <v>164</v>
      </c>
      <c r="B195" s="4">
        <f t="shared" ref="B195:S195" si="118">SUM(B109+B138+B166)</f>
        <v>0</v>
      </c>
      <c r="C195" s="4">
        <f t="shared" si="118"/>
        <v>0</v>
      </c>
      <c r="D195" s="4">
        <f t="shared" si="118"/>
        <v>0</v>
      </c>
      <c r="E195" s="4">
        <f t="shared" si="118"/>
        <v>0</v>
      </c>
      <c r="F195" s="4">
        <f t="shared" si="118"/>
        <v>0</v>
      </c>
      <c r="G195" s="4">
        <f t="shared" si="118"/>
        <v>0</v>
      </c>
      <c r="H195" s="4">
        <f t="shared" si="118"/>
        <v>0</v>
      </c>
      <c r="I195" s="4">
        <f t="shared" si="118"/>
        <v>0</v>
      </c>
      <c r="J195" s="4">
        <f t="shared" si="118"/>
        <v>0</v>
      </c>
      <c r="K195" s="4">
        <f t="shared" si="118"/>
        <v>3360.3960000000002</v>
      </c>
      <c r="L195" s="4">
        <f t="shared" si="118"/>
        <v>3360.3960000000002</v>
      </c>
      <c r="M195" s="4">
        <f t="shared" si="118"/>
        <v>3360.3960000000002</v>
      </c>
      <c r="N195" s="4">
        <f t="shared" si="118"/>
        <v>3360.3960000000002</v>
      </c>
      <c r="O195" s="4">
        <f t="shared" si="118"/>
        <v>3360.3960000000002</v>
      </c>
      <c r="P195" s="4">
        <f t="shared" si="118"/>
        <v>3360.3960000000002</v>
      </c>
      <c r="Q195" s="4">
        <f t="shared" si="118"/>
        <v>3360.3960000000002</v>
      </c>
      <c r="R195" s="4">
        <f t="shared" si="118"/>
        <v>3360.3960000000002</v>
      </c>
      <c r="S195" s="4">
        <f t="shared" si="118"/>
        <v>3360.3960000000002</v>
      </c>
      <c r="T195" s="4">
        <f t="shared" si="110"/>
        <v>30243.564000000002</v>
      </c>
      <c r="U195" s="8"/>
      <c r="V195" s="8"/>
      <c r="W195" s="8"/>
      <c r="X195" s="8"/>
      <c r="Y195" s="8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 ht="15.75" customHeight="1" x14ac:dyDescent="0.2">
      <c r="A196" s="3" t="s">
        <v>165</v>
      </c>
      <c r="B196" s="4">
        <f t="shared" ref="B196:S196" si="119">SUM(B110+B139+B167)</f>
        <v>0</v>
      </c>
      <c r="C196" s="4">
        <f t="shared" si="119"/>
        <v>0</v>
      </c>
      <c r="D196" s="4">
        <f t="shared" si="119"/>
        <v>0</v>
      </c>
      <c r="E196" s="4">
        <f t="shared" si="119"/>
        <v>0</v>
      </c>
      <c r="F196" s="4">
        <f t="shared" si="119"/>
        <v>0</v>
      </c>
      <c r="G196" s="4">
        <f t="shared" si="119"/>
        <v>0</v>
      </c>
      <c r="H196" s="4">
        <f t="shared" si="119"/>
        <v>0</v>
      </c>
      <c r="I196" s="4">
        <f t="shared" si="119"/>
        <v>0</v>
      </c>
      <c r="J196" s="4">
        <f t="shared" si="119"/>
        <v>0</v>
      </c>
      <c r="K196" s="4">
        <f t="shared" si="119"/>
        <v>3360.3960000000002</v>
      </c>
      <c r="L196" s="4">
        <f t="shared" si="119"/>
        <v>3360.3960000000002</v>
      </c>
      <c r="M196" s="4">
        <f t="shared" si="119"/>
        <v>3360.3960000000002</v>
      </c>
      <c r="N196" s="4">
        <f t="shared" si="119"/>
        <v>3360.3960000000002</v>
      </c>
      <c r="O196" s="4">
        <f t="shared" si="119"/>
        <v>3360.3960000000002</v>
      </c>
      <c r="P196" s="4">
        <f t="shared" si="119"/>
        <v>3360.3960000000002</v>
      </c>
      <c r="Q196" s="4">
        <f t="shared" si="119"/>
        <v>3360.3960000000002</v>
      </c>
      <c r="R196" s="4">
        <f t="shared" si="119"/>
        <v>3360.3960000000002</v>
      </c>
      <c r="S196" s="4">
        <f t="shared" si="119"/>
        <v>3360.3960000000002</v>
      </c>
      <c r="T196" s="4">
        <f t="shared" si="110"/>
        <v>30243.564000000002</v>
      </c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4"/>
      <c r="AM196" s="4"/>
      <c r="AN196" s="4"/>
    </row>
    <row r="197" spans="1:40" ht="15.75" customHeight="1" x14ac:dyDescent="0.2">
      <c r="A197" s="3" t="s">
        <v>182</v>
      </c>
      <c r="B197" s="4">
        <f t="shared" ref="B197:S197" si="120">SUM(B111+B140+B168)</f>
        <v>0</v>
      </c>
      <c r="C197" s="4">
        <f t="shared" si="120"/>
        <v>0</v>
      </c>
      <c r="D197" s="4">
        <f t="shared" si="120"/>
        <v>0</v>
      </c>
      <c r="E197" s="4">
        <f t="shared" si="120"/>
        <v>0</v>
      </c>
      <c r="F197" s="4">
        <f t="shared" si="120"/>
        <v>0</v>
      </c>
      <c r="G197" s="4">
        <f t="shared" si="120"/>
        <v>0</v>
      </c>
      <c r="H197" s="4">
        <f t="shared" si="120"/>
        <v>0</v>
      </c>
      <c r="I197" s="4">
        <f t="shared" si="120"/>
        <v>0</v>
      </c>
      <c r="J197" s="4">
        <f t="shared" si="120"/>
        <v>0</v>
      </c>
      <c r="K197" s="4">
        <f t="shared" si="120"/>
        <v>0</v>
      </c>
      <c r="L197" s="4">
        <f t="shared" si="120"/>
        <v>0</v>
      </c>
      <c r="M197" s="4">
        <f t="shared" si="120"/>
        <v>0</v>
      </c>
      <c r="N197" s="4">
        <f t="shared" si="120"/>
        <v>3360.3960000000002</v>
      </c>
      <c r="O197" s="4">
        <f t="shared" si="120"/>
        <v>3360.3960000000002</v>
      </c>
      <c r="P197" s="4">
        <f t="shared" si="120"/>
        <v>3360.3960000000002</v>
      </c>
      <c r="Q197" s="4">
        <f t="shared" si="120"/>
        <v>3360.3960000000002</v>
      </c>
      <c r="R197" s="4">
        <f t="shared" si="120"/>
        <v>3360.3960000000002</v>
      </c>
      <c r="S197" s="4">
        <f t="shared" si="120"/>
        <v>3360.3960000000002</v>
      </c>
      <c r="T197" s="4">
        <f t="shared" si="110"/>
        <v>20162.376</v>
      </c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spans="1:40" ht="15.75" customHeight="1" x14ac:dyDescent="0.2">
      <c r="A198" s="3" t="s">
        <v>183</v>
      </c>
      <c r="B198" s="4">
        <f t="shared" ref="B198:S198" si="121">SUM(B112+B141+B169)</f>
        <v>0</v>
      </c>
      <c r="C198" s="4">
        <f t="shared" si="121"/>
        <v>0</v>
      </c>
      <c r="D198" s="4">
        <f t="shared" si="121"/>
        <v>0</v>
      </c>
      <c r="E198" s="4">
        <f t="shared" si="121"/>
        <v>0</v>
      </c>
      <c r="F198" s="4">
        <f t="shared" si="121"/>
        <v>0</v>
      </c>
      <c r="G198" s="4">
        <f t="shared" si="121"/>
        <v>0</v>
      </c>
      <c r="H198" s="4">
        <f t="shared" si="121"/>
        <v>0</v>
      </c>
      <c r="I198" s="4">
        <f t="shared" si="121"/>
        <v>0</v>
      </c>
      <c r="J198" s="4">
        <f t="shared" si="121"/>
        <v>0</v>
      </c>
      <c r="K198" s="4">
        <f t="shared" si="121"/>
        <v>0</v>
      </c>
      <c r="L198" s="4">
        <f t="shared" si="121"/>
        <v>0</v>
      </c>
      <c r="M198" s="4">
        <f t="shared" si="121"/>
        <v>0</v>
      </c>
      <c r="N198" s="4">
        <f t="shared" si="121"/>
        <v>3360.3960000000002</v>
      </c>
      <c r="O198" s="4">
        <f t="shared" si="121"/>
        <v>3360.3960000000002</v>
      </c>
      <c r="P198" s="4">
        <f t="shared" si="121"/>
        <v>3360.3960000000002</v>
      </c>
      <c r="Q198" s="4">
        <f t="shared" si="121"/>
        <v>3360.3960000000002</v>
      </c>
      <c r="R198" s="4">
        <f t="shared" si="121"/>
        <v>3360.3960000000002</v>
      </c>
      <c r="S198" s="4">
        <f t="shared" si="121"/>
        <v>3360.3960000000002</v>
      </c>
      <c r="T198" s="4">
        <f t="shared" si="110"/>
        <v>20162.376</v>
      </c>
      <c r="U198" s="8"/>
      <c r="V198" s="8"/>
      <c r="W198" s="8"/>
      <c r="X198" s="8"/>
      <c r="Y198" s="8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 ht="15.75" customHeight="1" x14ac:dyDescent="0.2">
      <c r="A199" s="3" t="s">
        <v>185</v>
      </c>
      <c r="B199" s="4">
        <f t="shared" ref="B199:S199" si="122">SUM(B113+B142+B170)</f>
        <v>0</v>
      </c>
      <c r="C199" s="4">
        <f t="shared" si="122"/>
        <v>0</v>
      </c>
      <c r="D199" s="4">
        <f t="shared" si="122"/>
        <v>0</v>
      </c>
      <c r="E199" s="4">
        <f t="shared" si="122"/>
        <v>0</v>
      </c>
      <c r="F199" s="4">
        <f t="shared" si="122"/>
        <v>0</v>
      </c>
      <c r="G199" s="4">
        <f t="shared" si="122"/>
        <v>0</v>
      </c>
      <c r="H199" s="4">
        <f t="shared" si="122"/>
        <v>0</v>
      </c>
      <c r="I199" s="4">
        <f t="shared" si="122"/>
        <v>0</v>
      </c>
      <c r="J199" s="4">
        <f t="shared" si="122"/>
        <v>0</v>
      </c>
      <c r="K199" s="4">
        <f t="shared" si="122"/>
        <v>3360.3960000000002</v>
      </c>
      <c r="L199" s="4">
        <f t="shared" si="122"/>
        <v>3360.3960000000002</v>
      </c>
      <c r="M199" s="4">
        <f t="shared" si="122"/>
        <v>3360.3960000000002</v>
      </c>
      <c r="N199" s="4">
        <f t="shared" si="122"/>
        <v>3360.3960000000002</v>
      </c>
      <c r="O199" s="4">
        <f t="shared" si="122"/>
        <v>3360.3960000000002</v>
      </c>
      <c r="P199" s="4">
        <f t="shared" si="122"/>
        <v>3360.3960000000002</v>
      </c>
      <c r="Q199" s="4">
        <f t="shared" si="122"/>
        <v>3360.3960000000002</v>
      </c>
      <c r="R199" s="4">
        <f t="shared" si="122"/>
        <v>3360.3960000000002</v>
      </c>
      <c r="S199" s="4">
        <f t="shared" si="122"/>
        <v>3360.3960000000002</v>
      </c>
      <c r="T199" s="4">
        <f t="shared" si="110"/>
        <v>30243.564000000002</v>
      </c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 ht="15.75" customHeight="1" x14ac:dyDescent="0.2">
      <c r="A200" s="65" t="s">
        <v>176</v>
      </c>
      <c r="B200" s="4">
        <f t="shared" ref="B200:S200" si="123">SUM(B114+B143+B171)</f>
        <v>3459.3960000000002</v>
      </c>
      <c r="C200" s="4">
        <f t="shared" si="123"/>
        <v>3459.3960000000002</v>
      </c>
      <c r="D200" s="4">
        <f t="shared" si="123"/>
        <v>3459.3960000000002</v>
      </c>
      <c r="E200" s="4">
        <f t="shared" si="123"/>
        <v>12171.395999999999</v>
      </c>
      <c r="F200" s="4">
        <f t="shared" si="123"/>
        <v>12171.395999999999</v>
      </c>
      <c r="G200" s="4">
        <f t="shared" si="123"/>
        <v>12171.395999999999</v>
      </c>
      <c r="H200" s="4">
        <f t="shared" si="123"/>
        <v>12171.395999999999</v>
      </c>
      <c r="I200" s="4">
        <f t="shared" si="123"/>
        <v>12171.395999999999</v>
      </c>
      <c r="J200" s="4">
        <f t="shared" si="123"/>
        <v>12171.395999999999</v>
      </c>
      <c r="K200" s="4">
        <f t="shared" si="123"/>
        <v>12171.395999999999</v>
      </c>
      <c r="L200" s="4">
        <f t="shared" si="123"/>
        <v>12171.395999999999</v>
      </c>
      <c r="M200" s="4">
        <f t="shared" si="123"/>
        <v>12171.395999999999</v>
      </c>
      <c r="N200" s="4">
        <f t="shared" si="123"/>
        <v>12171.395999999999</v>
      </c>
      <c r="O200" s="4">
        <f t="shared" si="123"/>
        <v>12171.395999999999</v>
      </c>
      <c r="P200" s="4">
        <f t="shared" si="123"/>
        <v>12171.395999999999</v>
      </c>
      <c r="Q200" s="4">
        <f t="shared" si="123"/>
        <v>12171.395999999999</v>
      </c>
      <c r="R200" s="4">
        <f t="shared" si="123"/>
        <v>12171.395999999999</v>
      </c>
      <c r="S200" s="4">
        <f t="shared" si="123"/>
        <v>12171.395999999999</v>
      </c>
      <c r="T200" s="4">
        <f t="shared" si="110"/>
        <v>192949.128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 ht="15.75" customHeight="1" x14ac:dyDescent="0.2">
      <c r="A201" s="3" t="s">
        <v>177</v>
      </c>
      <c r="B201" s="4">
        <f t="shared" ref="B201:S201" si="124">SUM(B115+B144+B172)</f>
        <v>0</v>
      </c>
      <c r="C201" s="4">
        <f t="shared" si="124"/>
        <v>0</v>
      </c>
      <c r="D201" s="4">
        <f t="shared" si="124"/>
        <v>0</v>
      </c>
      <c r="E201" s="4">
        <f t="shared" si="124"/>
        <v>8607.3959999999988</v>
      </c>
      <c r="F201" s="4">
        <f t="shared" si="124"/>
        <v>8607.3959999999988</v>
      </c>
      <c r="G201" s="4">
        <f t="shared" si="124"/>
        <v>8607.3959999999988</v>
      </c>
      <c r="H201" s="4">
        <f t="shared" si="124"/>
        <v>8607.3959999999988</v>
      </c>
      <c r="I201" s="4">
        <f t="shared" si="124"/>
        <v>8607.3959999999988</v>
      </c>
      <c r="J201" s="4">
        <f t="shared" si="124"/>
        <v>8607.3959999999988</v>
      </c>
      <c r="K201" s="4">
        <f t="shared" si="124"/>
        <v>8607.3959999999988</v>
      </c>
      <c r="L201" s="4">
        <f t="shared" si="124"/>
        <v>8607.3959999999988</v>
      </c>
      <c r="M201" s="4">
        <f t="shared" si="124"/>
        <v>8607.3959999999988</v>
      </c>
      <c r="N201" s="4">
        <f t="shared" si="124"/>
        <v>8607.3959999999988</v>
      </c>
      <c r="O201" s="4">
        <f t="shared" si="124"/>
        <v>8607.3959999999988</v>
      </c>
      <c r="P201" s="4">
        <f t="shared" si="124"/>
        <v>8607.3959999999988</v>
      </c>
      <c r="Q201" s="4">
        <f t="shared" si="124"/>
        <v>8607.3959999999988</v>
      </c>
      <c r="R201" s="4">
        <f t="shared" si="124"/>
        <v>8607.3959999999988</v>
      </c>
      <c r="S201" s="4">
        <f t="shared" si="124"/>
        <v>8607.3959999999988</v>
      </c>
      <c r="T201" s="4">
        <f t="shared" si="110"/>
        <v>129110.93999999994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 ht="15.75" customHeight="1" x14ac:dyDescent="0.2">
      <c r="A202" s="3" t="s">
        <v>200</v>
      </c>
      <c r="B202" s="4">
        <f t="shared" ref="B202:S202" si="125">SUM(B116+B145+B173)</f>
        <v>0</v>
      </c>
      <c r="C202" s="4">
        <f t="shared" si="125"/>
        <v>0</v>
      </c>
      <c r="D202" s="4">
        <f t="shared" si="125"/>
        <v>0</v>
      </c>
      <c r="E202" s="4">
        <f t="shared" si="125"/>
        <v>0</v>
      </c>
      <c r="F202" s="4">
        <f t="shared" si="125"/>
        <v>0</v>
      </c>
      <c r="G202" s="4">
        <f t="shared" si="125"/>
        <v>0</v>
      </c>
      <c r="H202" s="4">
        <f t="shared" si="125"/>
        <v>0</v>
      </c>
      <c r="I202" s="4">
        <f t="shared" si="125"/>
        <v>0</v>
      </c>
      <c r="J202" s="4">
        <f t="shared" si="125"/>
        <v>0</v>
      </c>
      <c r="K202" s="4">
        <f t="shared" si="125"/>
        <v>0</v>
      </c>
      <c r="L202" s="4">
        <f t="shared" si="125"/>
        <v>0</v>
      </c>
      <c r="M202" s="4">
        <f t="shared" si="125"/>
        <v>0</v>
      </c>
      <c r="N202" s="4">
        <f t="shared" si="125"/>
        <v>5835.3959999999997</v>
      </c>
      <c r="O202" s="4">
        <f t="shared" si="125"/>
        <v>5835.3959999999997</v>
      </c>
      <c r="P202" s="4">
        <f t="shared" si="125"/>
        <v>5835.3959999999997</v>
      </c>
      <c r="Q202" s="4">
        <f t="shared" si="125"/>
        <v>5835.3959999999997</v>
      </c>
      <c r="R202" s="4">
        <f t="shared" si="125"/>
        <v>5835.3959999999997</v>
      </c>
      <c r="S202" s="4">
        <f t="shared" si="125"/>
        <v>5835.3959999999997</v>
      </c>
      <c r="T202" s="4">
        <f t="shared" si="110"/>
        <v>35012.375999999997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 ht="15.75" customHeight="1" x14ac:dyDescent="0.2">
      <c r="A203" s="3" t="s">
        <v>201</v>
      </c>
      <c r="B203" s="4">
        <f t="shared" ref="B203:S203" si="126">SUM(B117+B146+B174)</f>
        <v>0</v>
      </c>
      <c r="C203" s="4">
        <f t="shared" si="126"/>
        <v>0</v>
      </c>
      <c r="D203" s="4">
        <f t="shared" si="126"/>
        <v>0</v>
      </c>
      <c r="E203" s="4">
        <f t="shared" si="126"/>
        <v>7815.3959999999997</v>
      </c>
      <c r="F203" s="4">
        <f t="shared" si="126"/>
        <v>7815.3959999999997</v>
      </c>
      <c r="G203" s="4">
        <f t="shared" si="126"/>
        <v>7815.3959999999997</v>
      </c>
      <c r="H203" s="4">
        <f t="shared" si="126"/>
        <v>7815.3959999999997</v>
      </c>
      <c r="I203" s="4">
        <f t="shared" si="126"/>
        <v>7815.3959999999997</v>
      </c>
      <c r="J203" s="4">
        <f t="shared" si="126"/>
        <v>7815.3959999999997</v>
      </c>
      <c r="K203" s="4">
        <f t="shared" si="126"/>
        <v>7815.3959999999997</v>
      </c>
      <c r="L203" s="4">
        <f t="shared" si="126"/>
        <v>7815.3959999999997</v>
      </c>
      <c r="M203" s="4">
        <f t="shared" si="126"/>
        <v>7815.3959999999997</v>
      </c>
      <c r="N203" s="4">
        <f t="shared" si="126"/>
        <v>7815.3959999999997</v>
      </c>
      <c r="O203" s="4">
        <f t="shared" si="126"/>
        <v>7815.3959999999997</v>
      </c>
      <c r="P203" s="4">
        <f t="shared" si="126"/>
        <v>7815.3959999999997</v>
      </c>
      <c r="Q203" s="4">
        <f t="shared" si="126"/>
        <v>7815.3959999999997</v>
      </c>
      <c r="R203" s="4">
        <f t="shared" si="126"/>
        <v>7815.3959999999997</v>
      </c>
      <c r="S203" s="4">
        <f t="shared" si="126"/>
        <v>7815.3959999999997</v>
      </c>
      <c r="T203" s="4">
        <f t="shared" si="110"/>
        <v>117230.93999999996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 ht="15.75" customHeight="1" x14ac:dyDescent="0.2">
      <c r="A204" s="3" t="s">
        <v>202</v>
      </c>
      <c r="B204" s="4">
        <f t="shared" ref="B204:S204" si="127">SUM(B118+B147+B175)</f>
        <v>0</v>
      </c>
      <c r="C204" s="4">
        <f t="shared" si="127"/>
        <v>0</v>
      </c>
      <c r="D204" s="4">
        <f t="shared" si="127"/>
        <v>0</v>
      </c>
      <c r="E204" s="4">
        <f t="shared" si="127"/>
        <v>5835.3959999999997</v>
      </c>
      <c r="F204" s="4">
        <f t="shared" si="127"/>
        <v>5835.3959999999997</v>
      </c>
      <c r="G204" s="4">
        <f t="shared" si="127"/>
        <v>5835.3959999999997</v>
      </c>
      <c r="H204" s="4">
        <f t="shared" si="127"/>
        <v>5835.3959999999997</v>
      </c>
      <c r="I204" s="4">
        <f t="shared" si="127"/>
        <v>5835.3959999999997</v>
      </c>
      <c r="J204" s="4">
        <f t="shared" si="127"/>
        <v>5835.3959999999997</v>
      </c>
      <c r="K204" s="4">
        <f t="shared" si="127"/>
        <v>5835.3959999999997</v>
      </c>
      <c r="L204" s="4">
        <f t="shared" si="127"/>
        <v>5835.3959999999997</v>
      </c>
      <c r="M204" s="4">
        <f t="shared" si="127"/>
        <v>5835.3959999999997</v>
      </c>
      <c r="N204" s="4">
        <f t="shared" si="127"/>
        <v>5835.3959999999997</v>
      </c>
      <c r="O204" s="4">
        <f t="shared" si="127"/>
        <v>5835.3959999999997</v>
      </c>
      <c r="P204" s="4">
        <f t="shared" si="127"/>
        <v>5835.3959999999997</v>
      </c>
      <c r="Q204" s="4">
        <f t="shared" si="127"/>
        <v>5835.3959999999997</v>
      </c>
      <c r="R204" s="4">
        <f t="shared" si="127"/>
        <v>5835.3959999999997</v>
      </c>
      <c r="S204" s="4">
        <f t="shared" si="127"/>
        <v>5835.3959999999997</v>
      </c>
      <c r="T204" s="4">
        <f t="shared" si="110"/>
        <v>87530.939999999973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 ht="15.75" customHeight="1" x14ac:dyDescent="0.2">
      <c r="A205" s="3" t="s">
        <v>202</v>
      </c>
      <c r="B205" s="4">
        <f t="shared" ref="B205:S205" si="128">SUM(B119+B148+B176)</f>
        <v>0</v>
      </c>
      <c r="C205" s="4">
        <f t="shared" si="128"/>
        <v>0</v>
      </c>
      <c r="D205" s="4">
        <f t="shared" si="128"/>
        <v>0</v>
      </c>
      <c r="E205" s="4">
        <f t="shared" si="128"/>
        <v>0</v>
      </c>
      <c r="F205" s="4">
        <f t="shared" si="128"/>
        <v>0</v>
      </c>
      <c r="G205" s="4">
        <f t="shared" si="128"/>
        <v>0</v>
      </c>
      <c r="H205" s="4">
        <f t="shared" si="128"/>
        <v>0</v>
      </c>
      <c r="I205" s="4">
        <f t="shared" si="128"/>
        <v>0</v>
      </c>
      <c r="J205" s="4">
        <f t="shared" si="128"/>
        <v>0</v>
      </c>
      <c r="K205" s="4">
        <f t="shared" si="128"/>
        <v>0</v>
      </c>
      <c r="L205" s="4">
        <f t="shared" si="128"/>
        <v>0</v>
      </c>
      <c r="M205" s="4">
        <f t="shared" si="128"/>
        <v>0</v>
      </c>
      <c r="N205" s="4">
        <f t="shared" si="128"/>
        <v>5835.3959999999997</v>
      </c>
      <c r="O205" s="4">
        <f t="shared" si="128"/>
        <v>5835.3959999999997</v>
      </c>
      <c r="P205" s="4">
        <f t="shared" si="128"/>
        <v>5835.3959999999997</v>
      </c>
      <c r="Q205" s="4">
        <f t="shared" si="128"/>
        <v>5835.3959999999997</v>
      </c>
      <c r="R205" s="4">
        <f t="shared" si="128"/>
        <v>5835.3959999999997</v>
      </c>
      <c r="S205" s="4">
        <f t="shared" si="128"/>
        <v>5835.3959999999997</v>
      </c>
      <c r="T205" s="4">
        <f t="shared" si="110"/>
        <v>35012.375999999997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ht="15.75" customHeight="1" x14ac:dyDescent="0.2">
      <c r="A206" s="3" t="s">
        <v>174</v>
      </c>
      <c r="B206" s="4">
        <f t="shared" ref="B206:S206" si="129">SUM(B120+B149+B177)</f>
        <v>3360.3960000000002</v>
      </c>
      <c r="C206" s="4">
        <f t="shared" si="129"/>
        <v>3360.3960000000002</v>
      </c>
      <c r="D206" s="4">
        <f t="shared" si="129"/>
        <v>3360.3960000000002</v>
      </c>
      <c r="E206" s="4">
        <f t="shared" si="129"/>
        <v>3360.3960000000002</v>
      </c>
      <c r="F206" s="4">
        <f t="shared" si="129"/>
        <v>3360.3960000000002</v>
      </c>
      <c r="G206" s="4">
        <f t="shared" si="129"/>
        <v>3360.3960000000002</v>
      </c>
      <c r="H206" s="4">
        <f t="shared" si="129"/>
        <v>3360.3960000000002</v>
      </c>
      <c r="I206" s="4">
        <f t="shared" si="129"/>
        <v>3360.3960000000002</v>
      </c>
      <c r="J206" s="4">
        <f t="shared" si="129"/>
        <v>3360.3960000000002</v>
      </c>
      <c r="K206" s="4">
        <f t="shared" si="129"/>
        <v>3360.3960000000002</v>
      </c>
      <c r="L206" s="4">
        <f t="shared" si="129"/>
        <v>3360.3960000000002</v>
      </c>
      <c r="M206" s="4">
        <f t="shared" si="129"/>
        <v>3360.3960000000002</v>
      </c>
      <c r="N206" s="4">
        <f t="shared" si="129"/>
        <v>3360.3960000000002</v>
      </c>
      <c r="O206" s="4">
        <f t="shared" si="129"/>
        <v>3360.3960000000002</v>
      </c>
      <c r="P206" s="4">
        <f t="shared" si="129"/>
        <v>3360.3960000000002</v>
      </c>
      <c r="Q206" s="4">
        <f t="shared" si="129"/>
        <v>3360.3960000000002</v>
      </c>
      <c r="R206" s="4">
        <f t="shared" si="129"/>
        <v>3360.3960000000002</v>
      </c>
      <c r="S206" s="4">
        <f t="shared" si="129"/>
        <v>3360.3960000000002</v>
      </c>
      <c r="T206" s="4">
        <f t="shared" si="110"/>
        <v>60487.128000000004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ht="15.75" customHeight="1" x14ac:dyDescent="0.2">
      <c r="A207" s="3" t="s">
        <v>179</v>
      </c>
      <c r="B207" s="4">
        <f t="shared" ref="B207:S207" si="130">SUM(B121+B150+B178)</f>
        <v>0</v>
      </c>
      <c r="C207" s="4">
        <f t="shared" si="130"/>
        <v>0</v>
      </c>
      <c r="D207" s="4">
        <f t="shared" si="130"/>
        <v>0</v>
      </c>
      <c r="E207" s="4">
        <f t="shared" si="130"/>
        <v>0</v>
      </c>
      <c r="F207" s="4">
        <f t="shared" si="130"/>
        <v>0</v>
      </c>
      <c r="G207" s="4">
        <f t="shared" si="130"/>
        <v>0</v>
      </c>
      <c r="H207" s="4">
        <f t="shared" si="130"/>
        <v>0</v>
      </c>
      <c r="I207" s="4">
        <f t="shared" si="130"/>
        <v>0</v>
      </c>
      <c r="J207" s="4">
        <f t="shared" si="130"/>
        <v>0</v>
      </c>
      <c r="K207" s="4">
        <f t="shared" si="130"/>
        <v>0</v>
      </c>
      <c r="L207" s="4">
        <f t="shared" si="130"/>
        <v>0</v>
      </c>
      <c r="M207" s="4">
        <f t="shared" si="130"/>
        <v>0</v>
      </c>
      <c r="N207" s="4">
        <f t="shared" si="130"/>
        <v>5835.3959999999997</v>
      </c>
      <c r="O207" s="4">
        <f t="shared" si="130"/>
        <v>5835.3959999999997</v>
      </c>
      <c r="P207" s="4">
        <f t="shared" si="130"/>
        <v>5835.3959999999997</v>
      </c>
      <c r="Q207" s="4">
        <f t="shared" si="130"/>
        <v>5835.3959999999997</v>
      </c>
      <c r="R207" s="4">
        <f t="shared" si="130"/>
        <v>5835.3959999999997</v>
      </c>
      <c r="S207" s="4">
        <f t="shared" si="130"/>
        <v>5835.3959999999997</v>
      </c>
      <c r="T207" s="4">
        <f t="shared" si="110"/>
        <v>35012.375999999997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ht="15.75" customHeight="1" x14ac:dyDescent="0.2">
      <c r="A208" s="3" t="s">
        <v>187</v>
      </c>
      <c r="B208" s="4">
        <f t="shared" ref="B208:S208" si="131">SUM(B122+B151+B179)</f>
        <v>0</v>
      </c>
      <c r="C208" s="4">
        <f t="shared" si="131"/>
        <v>0</v>
      </c>
      <c r="D208" s="4">
        <f t="shared" si="131"/>
        <v>0</v>
      </c>
      <c r="E208" s="4">
        <f t="shared" si="131"/>
        <v>0</v>
      </c>
      <c r="F208" s="4">
        <f t="shared" si="131"/>
        <v>0</v>
      </c>
      <c r="G208" s="4">
        <f t="shared" si="131"/>
        <v>0</v>
      </c>
      <c r="H208" s="4">
        <f t="shared" si="131"/>
        <v>5835.3959999999997</v>
      </c>
      <c r="I208" s="4">
        <f t="shared" si="131"/>
        <v>5835.3959999999997</v>
      </c>
      <c r="J208" s="4">
        <f t="shared" si="131"/>
        <v>5835.3959999999997</v>
      </c>
      <c r="K208" s="4">
        <f t="shared" si="131"/>
        <v>5835.3959999999997</v>
      </c>
      <c r="L208" s="4">
        <f t="shared" si="131"/>
        <v>5835.3959999999997</v>
      </c>
      <c r="M208" s="4">
        <f t="shared" si="131"/>
        <v>5835.3959999999997</v>
      </c>
      <c r="N208" s="4">
        <f t="shared" si="131"/>
        <v>5835.3959999999997</v>
      </c>
      <c r="O208" s="4">
        <f t="shared" si="131"/>
        <v>5835.3959999999997</v>
      </c>
      <c r="P208" s="4">
        <f t="shared" si="131"/>
        <v>5835.3959999999997</v>
      </c>
      <c r="Q208" s="4">
        <f t="shared" si="131"/>
        <v>5835.3959999999997</v>
      </c>
      <c r="R208" s="4">
        <f t="shared" si="131"/>
        <v>5835.3959999999997</v>
      </c>
      <c r="S208" s="4">
        <f t="shared" si="131"/>
        <v>5835.3959999999997</v>
      </c>
      <c r="T208" s="4">
        <f t="shared" si="110"/>
        <v>70024.751999999993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 ht="15.75" customHeight="1" x14ac:dyDescent="0.2">
      <c r="A209" s="3" t="s">
        <v>203</v>
      </c>
      <c r="B209" s="4">
        <f t="shared" ref="B209:S209" si="132">SUM(B123+B152+B180)</f>
        <v>0</v>
      </c>
      <c r="C209" s="4">
        <f t="shared" si="132"/>
        <v>0</v>
      </c>
      <c r="D209" s="4">
        <f t="shared" si="132"/>
        <v>0</v>
      </c>
      <c r="E209" s="4">
        <f t="shared" si="132"/>
        <v>0</v>
      </c>
      <c r="F209" s="4">
        <f t="shared" si="132"/>
        <v>0</v>
      </c>
      <c r="G209" s="4">
        <f t="shared" si="132"/>
        <v>0</v>
      </c>
      <c r="H209" s="4">
        <f t="shared" si="132"/>
        <v>0</v>
      </c>
      <c r="I209" s="4">
        <f t="shared" si="132"/>
        <v>0</v>
      </c>
      <c r="J209" s="4">
        <f t="shared" si="132"/>
        <v>0</v>
      </c>
      <c r="K209" s="4">
        <f t="shared" si="132"/>
        <v>0</v>
      </c>
      <c r="L209" s="4">
        <f t="shared" si="132"/>
        <v>0</v>
      </c>
      <c r="M209" s="4">
        <f t="shared" si="132"/>
        <v>0</v>
      </c>
      <c r="N209" s="4">
        <f t="shared" si="132"/>
        <v>5835.3959999999997</v>
      </c>
      <c r="O209" s="4">
        <f t="shared" si="132"/>
        <v>5835.3959999999997</v>
      </c>
      <c r="P209" s="4">
        <f t="shared" si="132"/>
        <v>5835.3959999999997</v>
      </c>
      <c r="Q209" s="4">
        <f t="shared" si="132"/>
        <v>5835.3959999999997</v>
      </c>
      <c r="R209" s="4">
        <f t="shared" si="132"/>
        <v>5835.3959999999997</v>
      </c>
      <c r="S209" s="4">
        <f t="shared" si="132"/>
        <v>5835.3959999999997</v>
      </c>
      <c r="T209" s="4">
        <f t="shared" si="110"/>
        <v>35012.375999999997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 ht="15.75" customHeight="1" x14ac:dyDescent="0.2">
      <c r="A210" s="3" t="s">
        <v>208</v>
      </c>
      <c r="B210" s="4">
        <f t="shared" ref="B210:S210" si="133">SUM(B124+B153+B181)</f>
        <v>5835.3959999999997</v>
      </c>
      <c r="C210" s="4">
        <f t="shared" si="133"/>
        <v>5835.3959999999997</v>
      </c>
      <c r="D210" s="4">
        <f t="shared" si="133"/>
        <v>5835.3959999999997</v>
      </c>
      <c r="E210" s="4">
        <f t="shared" si="133"/>
        <v>5835.3959999999997</v>
      </c>
      <c r="F210" s="4">
        <f t="shared" si="133"/>
        <v>5835.3959999999997</v>
      </c>
      <c r="G210" s="4">
        <f t="shared" si="133"/>
        <v>5835.3959999999997</v>
      </c>
      <c r="H210" s="4">
        <f t="shared" si="133"/>
        <v>5835.3959999999997</v>
      </c>
      <c r="I210" s="4">
        <f t="shared" si="133"/>
        <v>5835.3959999999997</v>
      </c>
      <c r="J210" s="4">
        <f t="shared" si="133"/>
        <v>5835.3959999999997</v>
      </c>
      <c r="K210" s="4">
        <f t="shared" si="133"/>
        <v>5835.3959999999997</v>
      </c>
      <c r="L210" s="4">
        <f t="shared" si="133"/>
        <v>5835.3959999999997</v>
      </c>
      <c r="M210" s="4">
        <f t="shared" si="133"/>
        <v>5835.3959999999997</v>
      </c>
      <c r="N210" s="4">
        <f t="shared" si="133"/>
        <v>5835.3959999999997</v>
      </c>
      <c r="O210" s="4">
        <f t="shared" si="133"/>
        <v>5835.3959999999997</v>
      </c>
      <c r="P210" s="4">
        <f t="shared" si="133"/>
        <v>5835.3959999999997</v>
      </c>
      <c r="Q210" s="4">
        <f t="shared" si="133"/>
        <v>5835.3959999999997</v>
      </c>
      <c r="R210" s="4">
        <f t="shared" si="133"/>
        <v>5835.3959999999997</v>
      </c>
      <c r="S210" s="4">
        <f t="shared" si="133"/>
        <v>5835.3959999999997</v>
      </c>
      <c r="T210" s="4">
        <f t="shared" si="110"/>
        <v>105037.12799999995</v>
      </c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 ht="15.75" customHeight="1" x14ac:dyDescent="0.2">
      <c r="A211" s="3" t="s">
        <v>205</v>
      </c>
      <c r="B211" s="4">
        <f t="shared" ref="B211:S211" si="134">SUM(B125+B154+B182)</f>
        <v>3360.3960000000002</v>
      </c>
      <c r="C211" s="4">
        <f t="shared" si="134"/>
        <v>3360.3960000000002</v>
      </c>
      <c r="D211" s="4">
        <f t="shared" si="134"/>
        <v>3360.3960000000002</v>
      </c>
      <c r="E211" s="4">
        <f t="shared" si="134"/>
        <v>3360.3960000000002</v>
      </c>
      <c r="F211" s="4">
        <f t="shared" si="134"/>
        <v>3360.3960000000002</v>
      </c>
      <c r="G211" s="4">
        <f t="shared" si="134"/>
        <v>3360.3960000000002</v>
      </c>
      <c r="H211" s="4">
        <f t="shared" si="134"/>
        <v>3360.3960000000002</v>
      </c>
      <c r="I211" s="4">
        <f t="shared" si="134"/>
        <v>3360.3960000000002</v>
      </c>
      <c r="J211" s="4">
        <f t="shared" si="134"/>
        <v>3360.3960000000002</v>
      </c>
      <c r="K211" s="4">
        <f t="shared" si="134"/>
        <v>3360.3960000000002</v>
      </c>
      <c r="L211" s="4">
        <f t="shared" si="134"/>
        <v>3360.3960000000002</v>
      </c>
      <c r="M211" s="4">
        <f t="shared" si="134"/>
        <v>3360.3960000000002</v>
      </c>
      <c r="N211" s="4">
        <f t="shared" si="134"/>
        <v>3360.3960000000002</v>
      </c>
      <c r="O211" s="4">
        <f t="shared" si="134"/>
        <v>3360.3960000000002</v>
      </c>
      <c r="P211" s="4">
        <f t="shared" si="134"/>
        <v>3360.3960000000002</v>
      </c>
      <c r="Q211" s="4">
        <f t="shared" si="134"/>
        <v>3360.3960000000002</v>
      </c>
      <c r="R211" s="4">
        <f t="shared" si="134"/>
        <v>3360.3960000000002</v>
      </c>
      <c r="S211" s="4">
        <f t="shared" si="134"/>
        <v>3360.3960000000002</v>
      </c>
      <c r="T211" s="4">
        <f t="shared" si="110"/>
        <v>60487.128000000004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 ht="15.75" customHeight="1" x14ac:dyDescent="0.2">
      <c r="A212" s="56" t="s">
        <v>82</v>
      </c>
      <c r="B212" s="57">
        <f t="shared" ref="B212:T212" si="135">SUM(B187:B211)</f>
        <v>27686.376</v>
      </c>
      <c r="C212" s="57">
        <f t="shared" si="135"/>
        <v>27686.376</v>
      </c>
      <c r="D212" s="57">
        <f t="shared" si="135"/>
        <v>27686.376</v>
      </c>
      <c r="E212" s="57">
        <f t="shared" si="135"/>
        <v>70327.355999999985</v>
      </c>
      <c r="F212" s="57">
        <f t="shared" si="135"/>
        <v>70327.355999999985</v>
      </c>
      <c r="G212" s="57">
        <f t="shared" si="135"/>
        <v>70327.355999999985</v>
      </c>
      <c r="H212" s="57">
        <f t="shared" si="135"/>
        <v>81998.147999999972</v>
      </c>
      <c r="I212" s="57">
        <f t="shared" si="135"/>
        <v>81998.147999999972</v>
      </c>
      <c r="J212" s="57">
        <f t="shared" si="135"/>
        <v>81998.147999999972</v>
      </c>
      <c r="K212" s="57">
        <f t="shared" si="135"/>
        <v>92079.335999999967</v>
      </c>
      <c r="L212" s="57">
        <f t="shared" si="135"/>
        <v>92079.335999999967</v>
      </c>
      <c r="M212" s="57">
        <f t="shared" si="135"/>
        <v>92079.335999999967</v>
      </c>
      <c r="N212" s="57">
        <f t="shared" si="135"/>
        <v>133812.50399999993</v>
      </c>
      <c r="O212" s="57">
        <f t="shared" si="135"/>
        <v>133812.50399999993</v>
      </c>
      <c r="P212" s="57">
        <f t="shared" si="135"/>
        <v>133812.50399999993</v>
      </c>
      <c r="Q212" s="57">
        <f t="shared" si="135"/>
        <v>133812.50399999993</v>
      </c>
      <c r="R212" s="57">
        <f t="shared" si="135"/>
        <v>133812.50399999993</v>
      </c>
      <c r="S212" s="57">
        <f t="shared" si="135"/>
        <v>133812.50399999993</v>
      </c>
      <c r="T212" s="57">
        <f t="shared" si="135"/>
        <v>1619148.672</v>
      </c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</row>
    <row r="213" spans="1:40" ht="15.75" customHeight="1" x14ac:dyDescent="0.2"/>
    <row r="214" spans="1:40" ht="15.75" customHeight="1" x14ac:dyDescent="0.2"/>
    <row r="215" spans="1:40" ht="15.75" customHeight="1" x14ac:dyDescent="0.2"/>
    <row r="216" spans="1:40" ht="15.75" customHeight="1" x14ac:dyDescent="0.2"/>
    <row r="217" spans="1:40" ht="15.75" customHeight="1" x14ac:dyDescent="0.2"/>
    <row r="218" spans="1:40" ht="15.75" customHeight="1" x14ac:dyDescent="0.2"/>
    <row r="219" spans="1:40" ht="15.75" customHeight="1" x14ac:dyDescent="0.2"/>
    <row r="220" spans="1:40" ht="15.75" customHeight="1" x14ac:dyDescent="0.2"/>
    <row r="221" spans="1:40" ht="15.75" customHeight="1" x14ac:dyDescent="0.2"/>
    <row r="222" spans="1:40" ht="15.75" customHeight="1" x14ac:dyDescent="0.2"/>
    <row r="223" spans="1:40" ht="15.75" customHeight="1" x14ac:dyDescent="0.2"/>
    <row r="224" spans="1:4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2464E-EB32-7243-8661-38BDF6074525}">
  <dimension ref="A1:Z965"/>
  <sheetViews>
    <sheetView tabSelected="1" zoomScale="119" workbookViewId="0">
      <selection activeCell="D27" sqref="D27"/>
    </sheetView>
  </sheetViews>
  <sheetFormatPr baseColWidth="10" defaultColWidth="12.5" defaultRowHeight="15" x14ac:dyDescent="0.2"/>
  <cols>
    <col min="1" max="1" width="35.5" customWidth="1"/>
    <col min="2" max="2" width="15.1640625" style="44" bestFit="1" customWidth="1"/>
    <col min="3" max="3" width="12.1640625" style="44" bestFit="1" customWidth="1"/>
    <col min="4" max="26" width="10.5" customWidth="1"/>
  </cols>
  <sheetData>
    <row r="1" spans="1:26" s="87" customFormat="1" x14ac:dyDescent="0.2">
      <c r="A1" s="88"/>
      <c r="B1" s="89"/>
      <c r="C1" s="90"/>
    </row>
    <row r="2" spans="1:26" x14ac:dyDescent="0.2">
      <c r="A2" s="1" t="s">
        <v>284</v>
      </c>
      <c r="B2" s="45" t="s">
        <v>81</v>
      </c>
      <c r="C2" s="4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40" t="s">
        <v>299</v>
      </c>
      <c r="B3" s="45"/>
      <c r="C3" s="4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47" t="s">
        <v>300</v>
      </c>
      <c r="B4" s="48">
        <f>'Salary Growth Costs'!F9</f>
        <v>809574.33600000001</v>
      </c>
      <c r="C4" s="48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x14ac:dyDescent="0.2">
      <c r="A5" s="47" t="s">
        <v>301</v>
      </c>
      <c r="B5" s="48">
        <v>131000</v>
      </c>
      <c r="C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 x14ac:dyDescent="0.2">
      <c r="A6" s="47" t="s">
        <v>302</v>
      </c>
      <c r="B6" s="48">
        <v>162425</v>
      </c>
      <c r="C6" s="48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47" t="s">
        <v>303</v>
      </c>
      <c r="B7" s="48">
        <v>120000</v>
      </c>
      <c r="C7" s="48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customHeight="1" x14ac:dyDescent="0.2">
      <c r="A8" s="47" t="s">
        <v>298</v>
      </c>
      <c r="B8" s="48">
        <v>500000</v>
      </c>
      <c r="C8" s="48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 x14ac:dyDescent="0.2">
      <c r="A9" s="47" t="s">
        <v>285</v>
      </c>
      <c r="B9" s="48">
        <v>250000</v>
      </c>
      <c r="C9" s="4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customHeight="1" thickBot="1" x14ac:dyDescent="0.25">
      <c r="A10" s="41" t="s">
        <v>83</v>
      </c>
      <c r="B10" s="46">
        <f>SUM(B4:B9)</f>
        <v>1972999.3360000001</v>
      </c>
      <c r="C10" s="4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.75" customHeight="1" thickTop="1" x14ac:dyDescent="0.2">
      <c r="B11" s="43"/>
    </row>
    <row r="12" spans="1:26" ht="15.75" customHeight="1" x14ac:dyDescent="0.2">
      <c r="B12" s="43"/>
      <c r="D12" s="42"/>
    </row>
    <row r="13" spans="1:26" ht="15.75" customHeight="1" x14ac:dyDescent="0.2">
      <c r="B13" s="43"/>
      <c r="D13" s="42"/>
    </row>
    <row r="14" spans="1:26" ht="15.75" customHeight="1" x14ac:dyDescent="0.2">
      <c r="B14" s="43"/>
    </row>
    <row r="15" spans="1:26" ht="15.75" customHeight="1" x14ac:dyDescent="0.2">
      <c r="B15" s="43"/>
    </row>
    <row r="16" spans="1:26" ht="15.75" customHeight="1" x14ac:dyDescent="0.2">
      <c r="B16" s="43"/>
    </row>
    <row r="17" spans="2:2" ht="15.75" customHeight="1" x14ac:dyDescent="0.2">
      <c r="B17" s="43"/>
    </row>
    <row r="18" spans="2:2" ht="15.75" customHeight="1" x14ac:dyDescent="0.2">
      <c r="B18" s="43"/>
    </row>
    <row r="19" spans="2:2" ht="15.75" customHeight="1" x14ac:dyDescent="0.2">
      <c r="B19" s="43"/>
    </row>
    <row r="20" spans="2:2" ht="15.75" customHeight="1" x14ac:dyDescent="0.2">
      <c r="B20" s="43"/>
    </row>
    <row r="21" spans="2:2" ht="15.75" customHeight="1" x14ac:dyDescent="0.2">
      <c r="B21" s="43"/>
    </row>
    <row r="22" spans="2:2" ht="15.75" customHeight="1" x14ac:dyDescent="0.2">
      <c r="B22" s="43"/>
    </row>
    <row r="23" spans="2:2" ht="15.75" customHeight="1" x14ac:dyDescent="0.2">
      <c r="B23" s="43"/>
    </row>
    <row r="24" spans="2:2" ht="15.75" customHeight="1" x14ac:dyDescent="0.2">
      <c r="B24" s="43"/>
    </row>
    <row r="25" spans="2:2" ht="15.75" customHeight="1" x14ac:dyDescent="0.2">
      <c r="B25" s="43"/>
    </row>
    <row r="26" spans="2:2" ht="15.75" customHeight="1" x14ac:dyDescent="0.2">
      <c r="B26" s="43"/>
    </row>
    <row r="27" spans="2:2" ht="15.75" customHeight="1" x14ac:dyDescent="0.2">
      <c r="B27" s="43"/>
    </row>
    <row r="28" spans="2:2" ht="15.75" customHeight="1" x14ac:dyDescent="0.2">
      <c r="B28" s="43"/>
    </row>
    <row r="29" spans="2:2" ht="15.75" customHeight="1" x14ac:dyDescent="0.2">
      <c r="B29" s="43"/>
    </row>
    <row r="30" spans="2:2" ht="15.75" customHeight="1" x14ac:dyDescent="0.2">
      <c r="B30" s="43"/>
    </row>
    <row r="31" spans="2:2" ht="15.75" customHeight="1" x14ac:dyDescent="0.2">
      <c r="B31" s="43"/>
    </row>
    <row r="32" spans="2:2" ht="15.75" customHeight="1" x14ac:dyDescent="0.2">
      <c r="B32" s="43"/>
    </row>
    <row r="33" spans="2:2" ht="15.75" customHeight="1" x14ac:dyDescent="0.2">
      <c r="B33" s="43"/>
    </row>
    <row r="34" spans="2:2" ht="15.75" customHeight="1" x14ac:dyDescent="0.2">
      <c r="B34" s="43"/>
    </row>
    <row r="35" spans="2:2" ht="15.75" customHeight="1" x14ac:dyDescent="0.2">
      <c r="B35" s="43"/>
    </row>
    <row r="36" spans="2:2" ht="15.75" customHeight="1" x14ac:dyDescent="0.2">
      <c r="B36" s="43"/>
    </row>
    <row r="37" spans="2:2" ht="15.75" customHeight="1" x14ac:dyDescent="0.2">
      <c r="B37" s="43"/>
    </row>
    <row r="38" spans="2:2" ht="15.75" customHeight="1" x14ac:dyDescent="0.2">
      <c r="B38" s="43"/>
    </row>
    <row r="39" spans="2:2" ht="15.75" customHeight="1" x14ac:dyDescent="0.2">
      <c r="B39" s="43"/>
    </row>
    <row r="40" spans="2:2" ht="15.75" customHeight="1" x14ac:dyDescent="0.2">
      <c r="B40" s="43"/>
    </row>
    <row r="41" spans="2:2" ht="15.75" customHeight="1" x14ac:dyDescent="0.2">
      <c r="B41" s="43"/>
    </row>
    <row r="42" spans="2:2" ht="15.75" customHeight="1" x14ac:dyDescent="0.2">
      <c r="B42" s="43"/>
    </row>
    <row r="43" spans="2:2" ht="15.75" customHeight="1" x14ac:dyDescent="0.2">
      <c r="B43" s="43"/>
    </row>
    <row r="44" spans="2:2" ht="15.75" customHeight="1" x14ac:dyDescent="0.2">
      <c r="B44" s="43"/>
    </row>
    <row r="45" spans="2:2" ht="15.75" customHeight="1" x14ac:dyDescent="0.2">
      <c r="B45" s="43"/>
    </row>
    <row r="46" spans="2:2" ht="15.75" customHeight="1" x14ac:dyDescent="0.2">
      <c r="B46" s="43"/>
    </row>
    <row r="47" spans="2:2" ht="15.75" customHeight="1" x14ac:dyDescent="0.2">
      <c r="B47" s="43"/>
    </row>
    <row r="48" spans="2:2" ht="15.75" customHeight="1" x14ac:dyDescent="0.2">
      <c r="B48" s="43"/>
    </row>
    <row r="49" spans="2:2" ht="15.75" customHeight="1" x14ac:dyDescent="0.2">
      <c r="B49" s="43"/>
    </row>
    <row r="50" spans="2:2" ht="15.75" customHeight="1" x14ac:dyDescent="0.2">
      <c r="B50" s="43"/>
    </row>
    <row r="51" spans="2:2" ht="15.75" customHeight="1" x14ac:dyDescent="0.2">
      <c r="B51" s="43"/>
    </row>
    <row r="52" spans="2:2" ht="15.75" customHeight="1" x14ac:dyDescent="0.2">
      <c r="B52" s="43"/>
    </row>
    <row r="53" spans="2:2" ht="15.75" customHeight="1" x14ac:dyDescent="0.2">
      <c r="B53" s="43"/>
    </row>
    <row r="54" spans="2:2" ht="15.75" customHeight="1" x14ac:dyDescent="0.2">
      <c r="B54" s="43"/>
    </row>
    <row r="55" spans="2:2" ht="15.75" customHeight="1" x14ac:dyDescent="0.2">
      <c r="B55" s="43"/>
    </row>
    <row r="56" spans="2:2" ht="15.75" customHeight="1" x14ac:dyDescent="0.2">
      <c r="B56" s="43"/>
    </row>
    <row r="57" spans="2:2" ht="15.75" customHeight="1" x14ac:dyDescent="0.2">
      <c r="B57" s="43"/>
    </row>
    <row r="58" spans="2:2" ht="15.75" customHeight="1" x14ac:dyDescent="0.2">
      <c r="B58" s="43"/>
    </row>
    <row r="59" spans="2:2" ht="15.75" customHeight="1" x14ac:dyDescent="0.2">
      <c r="B59" s="43"/>
    </row>
    <row r="60" spans="2:2" ht="15.75" customHeight="1" x14ac:dyDescent="0.2">
      <c r="B60" s="43"/>
    </row>
    <row r="61" spans="2:2" ht="15.75" customHeight="1" x14ac:dyDescent="0.2">
      <c r="B61" s="43"/>
    </row>
    <row r="62" spans="2:2" ht="15.75" customHeight="1" x14ac:dyDescent="0.2">
      <c r="B62" s="43"/>
    </row>
    <row r="63" spans="2:2" ht="15.75" customHeight="1" x14ac:dyDescent="0.2">
      <c r="B63" s="43"/>
    </row>
    <row r="64" spans="2:2" ht="15.75" customHeight="1" x14ac:dyDescent="0.2">
      <c r="B64" s="43"/>
    </row>
    <row r="65" spans="2:2" ht="15.75" customHeight="1" x14ac:dyDescent="0.2">
      <c r="B65" s="43"/>
    </row>
    <row r="66" spans="2:2" ht="15.75" customHeight="1" x14ac:dyDescent="0.2">
      <c r="B66" s="43"/>
    </row>
    <row r="67" spans="2:2" ht="15.75" customHeight="1" x14ac:dyDescent="0.2">
      <c r="B67" s="43"/>
    </row>
    <row r="68" spans="2:2" ht="15.75" customHeight="1" x14ac:dyDescent="0.2">
      <c r="B68" s="43"/>
    </row>
    <row r="69" spans="2:2" ht="15.75" customHeight="1" x14ac:dyDescent="0.2">
      <c r="B69" s="43"/>
    </row>
    <row r="70" spans="2:2" ht="15.75" customHeight="1" x14ac:dyDescent="0.2">
      <c r="B70" s="43"/>
    </row>
    <row r="71" spans="2:2" ht="15.75" customHeight="1" x14ac:dyDescent="0.2">
      <c r="B71" s="43"/>
    </row>
    <row r="72" spans="2:2" ht="15.75" customHeight="1" x14ac:dyDescent="0.2">
      <c r="B72" s="43"/>
    </row>
    <row r="73" spans="2:2" ht="15.75" customHeight="1" x14ac:dyDescent="0.2">
      <c r="B73" s="43"/>
    </row>
    <row r="74" spans="2:2" ht="15.75" customHeight="1" x14ac:dyDescent="0.2">
      <c r="B74" s="43"/>
    </row>
    <row r="75" spans="2:2" ht="15.75" customHeight="1" x14ac:dyDescent="0.2">
      <c r="B75" s="43"/>
    </row>
    <row r="76" spans="2:2" ht="15.75" customHeight="1" x14ac:dyDescent="0.2">
      <c r="B76" s="43"/>
    </row>
    <row r="77" spans="2:2" ht="15.75" customHeight="1" x14ac:dyDescent="0.2">
      <c r="B77" s="43"/>
    </row>
    <row r="78" spans="2:2" ht="15.75" customHeight="1" x14ac:dyDescent="0.2">
      <c r="B78" s="43"/>
    </row>
    <row r="79" spans="2:2" ht="15.75" customHeight="1" x14ac:dyDescent="0.2">
      <c r="B79" s="43"/>
    </row>
    <row r="80" spans="2:2" ht="15.75" customHeight="1" x14ac:dyDescent="0.2">
      <c r="B80" s="43"/>
    </row>
    <row r="81" spans="2:2" ht="15.75" customHeight="1" x14ac:dyDescent="0.2">
      <c r="B81" s="43"/>
    </row>
    <row r="82" spans="2:2" ht="15.75" customHeight="1" x14ac:dyDescent="0.2">
      <c r="B82" s="43"/>
    </row>
    <row r="83" spans="2:2" ht="15.75" customHeight="1" x14ac:dyDescent="0.2">
      <c r="B83" s="43"/>
    </row>
    <row r="84" spans="2:2" ht="15.75" customHeight="1" x14ac:dyDescent="0.2">
      <c r="B84" s="43"/>
    </row>
    <row r="85" spans="2:2" ht="15.75" customHeight="1" x14ac:dyDescent="0.2">
      <c r="B85" s="43"/>
    </row>
    <row r="86" spans="2:2" ht="15.75" customHeight="1" x14ac:dyDescent="0.2">
      <c r="B86" s="43"/>
    </row>
    <row r="87" spans="2:2" ht="15.75" customHeight="1" x14ac:dyDescent="0.2">
      <c r="B87" s="43"/>
    </row>
    <row r="88" spans="2:2" ht="15.75" customHeight="1" x14ac:dyDescent="0.2">
      <c r="B88" s="43"/>
    </row>
    <row r="89" spans="2:2" ht="15.75" customHeight="1" x14ac:dyDescent="0.2">
      <c r="B89" s="43"/>
    </row>
    <row r="90" spans="2:2" ht="15.75" customHeight="1" x14ac:dyDescent="0.2">
      <c r="B90" s="43"/>
    </row>
    <row r="91" spans="2:2" ht="15.75" customHeight="1" x14ac:dyDescent="0.2">
      <c r="B91" s="43"/>
    </row>
    <row r="92" spans="2:2" ht="15.75" customHeight="1" x14ac:dyDescent="0.2">
      <c r="B92" s="43"/>
    </row>
    <row r="93" spans="2:2" ht="15.75" customHeight="1" x14ac:dyDescent="0.2">
      <c r="B93" s="43"/>
    </row>
    <row r="94" spans="2:2" ht="15.75" customHeight="1" x14ac:dyDescent="0.2">
      <c r="B94" s="43"/>
    </row>
    <row r="95" spans="2:2" ht="15.75" customHeight="1" x14ac:dyDescent="0.2">
      <c r="B95" s="43"/>
    </row>
    <row r="96" spans="2:2" ht="15.75" customHeight="1" x14ac:dyDescent="0.2">
      <c r="B96" s="43"/>
    </row>
    <row r="97" spans="2:2" ht="15.75" customHeight="1" x14ac:dyDescent="0.2">
      <c r="B97" s="43"/>
    </row>
    <row r="98" spans="2:2" ht="15.75" customHeight="1" x14ac:dyDescent="0.2">
      <c r="B98" s="43"/>
    </row>
    <row r="99" spans="2:2" ht="15.75" customHeight="1" x14ac:dyDescent="0.2">
      <c r="B99" s="43"/>
    </row>
    <row r="100" spans="2:2" ht="15.75" customHeight="1" x14ac:dyDescent="0.2">
      <c r="B100" s="43"/>
    </row>
    <row r="101" spans="2:2" ht="15.75" customHeight="1" x14ac:dyDescent="0.2">
      <c r="B101" s="43"/>
    </row>
    <row r="102" spans="2:2" ht="15.75" customHeight="1" x14ac:dyDescent="0.2">
      <c r="B102" s="43"/>
    </row>
    <row r="103" spans="2:2" ht="15.75" customHeight="1" x14ac:dyDescent="0.2">
      <c r="B103" s="43"/>
    </row>
    <row r="104" spans="2:2" ht="15.75" customHeight="1" x14ac:dyDescent="0.2">
      <c r="B104" s="43"/>
    </row>
    <row r="105" spans="2:2" ht="15.75" customHeight="1" x14ac:dyDescent="0.2">
      <c r="B105" s="43"/>
    </row>
    <row r="106" spans="2:2" ht="15.75" customHeight="1" x14ac:dyDescent="0.2">
      <c r="B106" s="43"/>
    </row>
    <row r="107" spans="2:2" ht="15.75" customHeight="1" x14ac:dyDescent="0.2">
      <c r="B107" s="43"/>
    </row>
    <row r="108" spans="2:2" ht="15.75" customHeight="1" x14ac:dyDescent="0.2">
      <c r="B108" s="43"/>
    </row>
    <row r="109" spans="2:2" ht="15.75" customHeight="1" x14ac:dyDescent="0.2">
      <c r="B109" s="43"/>
    </row>
    <row r="110" spans="2:2" ht="15.75" customHeight="1" x14ac:dyDescent="0.2">
      <c r="B110" s="43"/>
    </row>
    <row r="111" spans="2:2" ht="15.75" customHeight="1" x14ac:dyDescent="0.2">
      <c r="B111" s="43"/>
    </row>
    <row r="112" spans="2:2" ht="15.75" customHeight="1" x14ac:dyDescent="0.2">
      <c r="B112" s="43"/>
    </row>
    <row r="113" spans="2:2" ht="15.75" customHeight="1" x14ac:dyDescent="0.2">
      <c r="B113" s="43"/>
    </row>
    <row r="114" spans="2:2" ht="15.75" customHeight="1" x14ac:dyDescent="0.2">
      <c r="B114" s="43"/>
    </row>
    <row r="115" spans="2:2" ht="15.75" customHeight="1" x14ac:dyDescent="0.2">
      <c r="B115" s="43"/>
    </row>
    <row r="116" spans="2:2" ht="15.75" customHeight="1" x14ac:dyDescent="0.2">
      <c r="B116" s="43"/>
    </row>
    <row r="117" spans="2:2" ht="15.75" customHeight="1" x14ac:dyDescent="0.2">
      <c r="B117" s="43"/>
    </row>
    <row r="118" spans="2:2" ht="15.75" customHeight="1" x14ac:dyDescent="0.2">
      <c r="B118" s="43"/>
    </row>
    <row r="119" spans="2:2" ht="15.75" customHeight="1" x14ac:dyDescent="0.2">
      <c r="B119" s="43"/>
    </row>
    <row r="120" spans="2:2" ht="15.75" customHeight="1" x14ac:dyDescent="0.2">
      <c r="B120" s="43"/>
    </row>
    <row r="121" spans="2:2" ht="15.75" customHeight="1" x14ac:dyDescent="0.2">
      <c r="B121" s="43"/>
    </row>
    <row r="122" spans="2:2" ht="15.75" customHeight="1" x14ac:dyDescent="0.2">
      <c r="B122" s="43"/>
    </row>
    <row r="123" spans="2:2" ht="15.75" customHeight="1" x14ac:dyDescent="0.2">
      <c r="B123" s="43"/>
    </row>
    <row r="124" spans="2:2" ht="15.75" customHeight="1" x14ac:dyDescent="0.2">
      <c r="B124" s="43"/>
    </row>
    <row r="125" spans="2:2" ht="15.75" customHeight="1" x14ac:dyDescent="0.2">
      <c r="B125" s="43"/>
    </row>
    <row r="126" spans="2:2" ht="15.75" customHeight="1" x14ac:dyDescent="0.2">
      <c r="B126" s="43"/>
    </row>
    <row r="127" spans="2:2" ht="15.75" customHeight="1" x14ac:dyDescent="0.2">
      <c r="B127" s="43"/>
    </row>
    <row r="128" spans="2:2" ht="15.75" customHeight="1" x14ac:dyDescent="0.2">
      <c r="B128" s="43"/>
    </row>
    <row r="129" spans="2:2" ht="15.75" customHeight="1" x14ac:dyDescent="0.2">
      <c r="B129" s="43"/>
    </row>
    <row r="130" spans="2:2" ht="15.75" customHeight="1" x14ac:dyDescent="0.2">
      <c r="B130" s="43"/>
    </row>
    <row r="131" spans="2:2" ht="15.75" customHeight="1" x14ac:dyDescent="0.2">
      <c r="B131" s="43"/>
    </row>
    <row r="132" spans="2:2" ht="15.75" customHeight="1" x14ac:dyDescent="0.2">
      <c r="B132" s="43"/>
    </row>
    <row r="133" spans="2:2" ht="15.75" customHeight="1" x14ac:dyDescent="0.2">
      <c r="B133" s="43"/>
    </row>
    <row r="134" spans="2:2" ht="15.75" customHeight="1" x14ac:dyDescent="0.2">
      <c r="B134" s="43"/>
    </row>
    <row r="135" spans="2:2" ht="15.75" customHeight="1" x14ac:dyDescent="0.2">
      <c r="B135" s="43"/>
    </row>
    <row r="136" spans="2:2" ht="15.75" customHeight="1" x14ac:dyDescent="0.2">
      <c r="B136" s="43"/>
    </row>
    <row r="137" spans="2:2" ht="15.75" customHeight="1" x14ac:dyDescent="0.2">
      <c r="B137" s="43"/>
    </row>
    <row r="138" spans="2:2" ht="15.75" customHeight="1" x14ac:dyDescent="0.2">
      <c r="B138" s="43"/>
    </row>
    <row r="139" spans="2:2" ht="15.75" customHeight="1" x14ac:dyDescent="0.2">
      <c r="B139" s="43"/>
    </row>
    <row r="140" spans="2:2" ht="15.75" customHeight="1" x14ac:dyDescent="0.2">
      <c r="B140" s="43"/>
    </row>
    <row r="141" spans="2:2" ht="15.75" customHeight="1" x14ac:dyDescent="0.2">
      <c r="B141" s="43"/>
    </row>
    <row r="142" spans="2:2" ht="15.75" customHeight="1" x14ac:dyDescent="0.2">
      <c r="B142" s="43"/>
    </row>
    <row r="143" spans="2:2" ht="15.75" customHeight="1" x14ac:dyDescent="0.2">
      <c r="B143" s="43"/>
    </row>
    <row r="144" spans="2:2" ht="15.75" customHeight="1" x14ac:dyDescent="0.2">
      <c r="B144" s="43"/>
    </row>
    <row r="145" spans="2:2" ht="15.75" customHeight="1" x14ac:dyDescent="0.2">
      <c r="B145" s="43"/>
    </row>
    <row r="146" spans="2:2" ht="15.75" customHeight="1" x14ac:dyDescent="0.2">
      <c r="B146" s="43"/>
    </row>
    <row r="147" spans="2:2" ht="15.75" customHeight="1" x14ac:dyDescent="0.2">
      <c r="B147" s="43"/>
    </row>
    <row r="148" spans="2:2" ht="15.75" customHeight="1" x14ac:dyDescent="0.2">
      <c r="B148" s="43"/>
    </row>
    <row r="149" spans="2:2" ht="15.75" customHeight="1" x14ac:dyDescent="0.2">
      <c r="B149" s="43"/>
    </row>
    <row r="150" spans="2:2" ht="15.75" customHeight="1" x14ac:dyDescent="0.2">
      <c r="B150" s="43"/>
    </row>
    <row r="151" spans="2:2" ht="15.75" customHeight="1" x14ac:dyDescent="0.2">
      <c r="B151" s="43"/>
    </row>
    <row r="152" spans="2:2" ht="15.75" customHeight="1" x14ac:dyDescent="0.2">
      <c r="B152" s="43"/>
    </row>
    <row r="153" spans="2:2" ht="15.75" customHeight="1" x14ac:dyDescent="0.2">
      <c r="B153" s="43"/>
    </row>
    <row r="154" spans="2:2" ht="15.75" customHeight="1" x14ac:dyDescent="0.2">
      <c r="B154" s="43"/>
    </row>
    <row r="155" spans="2:2" ht="15.75" customHeight="1" x14ac:dyDescent="0.2">
      <c r="B155" s="43"/>
    </row>
    <row r="156" spans="2:2" ht="15.75" customHeight="1" x14ac:dyDescent="0.2">
      <c r="B156" s="43"/>
    </row>
    <row r="157" spans="2:2" ht="15.75" customHeight="1" x14ac:dyDescent="0.2">
      <c r="B157" s="43"/>
    </row>
    <row r="158" spans="2:2" ht="15.75" customHeight="1" x14ac:dyDescent="0.2">
      <c r="B158" s="43"/>
    </row>
    <row r="159" spans="2:2" ht="15.75" customHeight="1" x14ac:dyDescent="0.2">
      <c r="B159" s="43"/>
    </row>
    <row r="160" spans="2:2" ht="15.75" customHeight="1" x14ac:dyDescent="0.2">
      <c r="B160" s="43"/>
    </row>
    <row r="161" spans="2:2" ht="15.75" customHeight="1" x14ac:dyDescent="0.2">
      <c r="B161" s="43"/>
    </row>
    <row r="162" spans="2:2" ht="15.75" customHeight="1" x14ac:dyDescent="0.2">
      <c r="B162" s="43"/>
    </row>
    <row r="163" spans="2:2" ht="15.75" customHeight="1" x14ac:dyDescent="0.2">
      <c r="B163" s="43"/>
    </row>
    <row r="164" spans="2:2" ht="15.75" customHeight="1" x14ac:dyDescent="0.2">
      <c r="B164" s="43"/>
    </row>
    <row r="165" spans="2:2" ht="15.75" customHeight="1" x14ac:dyDescent="0.2">
      <c r="B165" s="43"/>
    </row>
    <row r="166" spans="2:2" ht="15.75" customHeight="1" x14ac:dyDescent="0.2">
      <c r="B166" s="43"/>
    </row>
    <row r="167" spans="2:2" ht="15.75" customHeight="1" x14ac:dyDescent="0.2">
      <c r="B167" s="43"/>
    </row>
    <row r="168" spans="2:2" ht="15.75" customHeight="1" x14ac:dyDescent="0.2">
      <c r="B168" s="43"/>
    </row>
    <row r="169" spans="2:2" ht="15.75" customHeight="1" x14ac:dyDescent="0.2">
      <c r="B169" s="43"/>
    </row>
    <row r="170" spans="2:2" ht="15.75" customHeight="1" x14ac:dyDescent="0.2">
      <c r="B170" s="43"/>
    </row>
    <row r="171" spans="2:2" ht="15.75" customHeight="1" x14ac:dyDescent="0.2">
      <c r="B171" s="43"/>
    </row>
    <row r="172" spans="2:2" ht="15.75" customHeight="1" x14ac:dyDescent="0.2">
      <c r="B172" s="43"/>
    </row>
    <row r="173" spans="2:2" ht="15.75" customHeight="1" x14ac:dyDescent="0.2">
      <c r="B173" s="43"/>
    </row>
    <row r="174" spans="2:2" ht="15.75" customHeight="1" x14ac:dyDescent="0.2">
      <c r="B174" s="43"/>
    </row>
    <row r="175" spans="2:2" ht="15.75" customHeight="1" x14ac:dyDescent="0.2">
      <c r="B175" s="43"/>
    </row>
    <row r="176" spans="2:2" ht="15.75" customHeight="1" x14ac:dyDescent="0.2">
      <c r="B176" s="43"/>
    </row>
    <row r="177" spans="2:2" ht="15.75" customHeight="1" x14ac:dyDescent="0.2">
      <c r="B177" s="43"/>
    </row>
    <row r="178" spans="2:2" ht="15.75" customHeight="1" x14ac:dyDescent="0.2">
      <c r="B178" s="43"/>
    </row>
    <row r="179" spans="2:2" ht="15.75" customHeight="1" x14ac:dyDescent="0.2">
      <c r="B179" s="43"/>
    </row>
    <row r="180" spans="2:2" ht="15.75" customHeight="1" x14ac:dyDescent="0.2">
      <c r="B180" s="43"/>
    </row>
    <row r="181" spans="2:2" ht="15.75" customHeight="1" x14ac:dyDescent="0.2">
      <c r="B181" s="43"/>
    </row>
    <row r="182" spans="2:2" ht="15.75" customHeight="1" x14ac:dyDescent="0.2">
      <c r="B182" s="43"/>
    </row>
    <row r="183" spans="2:2" ht="15.75" customHeight="1" x14ac:dyDescent="0.2">
      <c r="B183" s="43"/>
    </row>
    <row r="184" spans="2:2" ht="15.75" customHeight="1" x14ac:dyDescent="0.2">
      <c r="B184" s="43"/>
    </row>
    <row r="185" spans="2:2" ht="15.75" customHeight="1" x14ac:dyDescent="0.2">
      <c r="B185" s="43"/>
    </row>
    <row r="186" spans="2:2" ht="15.75" customHeight="1" x14ac:dyDescent="0.2">
      <c r="B186" s="43"/>
    </row>
    <row r="187" spans="2:2" ht="15.75" customHeight="1" x14ac:dyDescent="0.2">
      <c r="B187" s="43"/>
    </row>
    <row r="188" spans="2:2" ht="15.75" customHeight="1" x14ac:dyDescent="0.2">
      <c r="B188" s="43"/>
    </row>
    <row r="189" spans="2:2" ht="15.75" customHeight="1" x14ac:dyDescent="0.2">
      <c r="B189" s="43"/>
    </row>
    <row r="190" spans="2:2" ht="15.75" customHeight="1" x14ac:dyDescent="0.2">
      <c r="B190" s="43"/>
    </row>
    <row r="191" spans="2:2" ht="15.75" customHeight="1" x14ac:dyDescent="0.2">
      <c r="B191" s="43"/>
    </row>
    <row r="192" spans="2:2" ht="15.75" customHeight="1" x14ac:dyDescent="0.2">
      <c r="B192" s="43"/>
    </row>
    <row r="193" spans="2:2" ht="15.75" customHeight="1" x14ac:dyDescent="0.2">
      <c r="B193" s="43"/>
    </row>
    <row r="194" spans="2:2" ht="15.75" customHeight="1" x14ac:dyDescent="0.2">
      <c r="B194" s="43"/>
    </row>
    <row r="195" spans="2:2" ht="15.75" customHeight="1" x14ac:dyDescent="0.2">
      <c r="B195" s="43"/>
    </row>
    <row r="196" spans="2:2" ht="15.75" customHeight="1" x14ac:dyDescent="0.2">
      <c r="B196" s="43"/>
    </row>
    <row r="197" spans="2:2" ht="15.75" customHeight="1" x14ac:dyDescent="0.2">
      <c r="B197" s="43"/>
    </row>
    <row r="198" spans="2:2" ht="15.75" customHeight="1" x14ac:dyDescent="0.2">
      <c r="B198" s="43"/>
    </row>
    <row r="199" spans="2:2" ht="15.75" customHeight="1" x14ac:dyDescent="0.2">
      <c r="B199" s="43"/>
    </row>
    <row r="200" spans="2:2" ht="15.75" customHeight="1" x14ac:dyDescent="0.2">
      <c r="B200" s="43"/>
    </row>
    <row r="201" spans="2:2" ht="15.75" customHeight="1" x14ac:dyDescent="0.2">
      <c r="B201" s="43"/>
    </row>
    <row r="202" spans="2:2" ht="15.75" customHeight="1" x14ac:dyDescent="0.2">
      <c r="B202" s="43"/>
    </row>
    <row r="203" spans="2:2" ht="15.75" customHeight="1" x14ac:dyDescent="0.2">
      <c r="B203" s="43"/>
    </row>
    <row r="204" spans="2:2" ht="15.75" customHeight="1" x14ac:dyDescent="0.2">
      <c r="B204" s="43"/>
    </row>
    <row r="205" spans="2:2" ht="15.75" customHeight="1" x14ac:dyDescent="0.2">
      <c r="B205" s="43"/>
    </row>
    <row r="206" spans="2:2" ht="15.75" customHeight="1" x14ac:dyDescent="0.2">
      <c r="B206" s="43"/>
    </row>
    <row r="207" spans="2:2" ht="15.75" customHeight="1" x14ac:dyDescent="0.2">
      <c r="B207" s="43"/>
    </row>
    <row r="208" spans="2:2" ht="15.75" customHeight="1" x14ac:dyDescent="0.2">
      <c r="B208" s="43"/>
    </row>
    <row r="209" spans="2:2" ht="15.75" customHeight="1" x14ac:dyDescent="0.2">
      <c r="B209" s="43"/>
    </row>
    <row r="210" spans="2:2" ht="15.75" customHeight="1" x14ac:dyDescent="0.2">
      <c r="B210" s="43"/>
    </row>
    <row r="211" spans="2:2" ht="15.75" customHeight="1" x14ac:dyDescent="0.2">
      <c r="B211" s="43"/>
    </row>
    <row r="212" spans="2:2" ht="15.75" customHeight="1" x14ac:dyDescent="0.2">
      <c r="B212" s="43"/>
    </row>
    <row r="213" spans="2:2" ht="15.75" customHeight="1" x14ac:dyDescent="0.2">
      <c r="B213" s="43"/>
    </row>
    <row r="214" spans="2:2" ht="15.75" customHeight="1" x14ac:dyDescent="0.2">
      <c r="B214" s="43"/>
    </row>
    <row r="215" spans="2:2" ht="15.75" customHeight="1" x14ac:dyDescent="0.2">
      <c r="B215" s="43"/>
    </row>
    <row r="216" spans="2:2" ht="15.75" customHeight="1" x14ac:dyDescent="0.2">
      <c r="B216" s="43"/>
    </row>
    <row r="217" spans="2:2" ht="15.75" customHeight="1" x14ac:dyDescent="0.2">
      <c r="B217" s="43"/>
    </row>
    <row r="218" spans="2:2" ht="15.75" customHeight="1" x14ac:dyDescent="0.2">
      <c r="B218" s="43"/>
    </row>
    <row r="219" spans="2:2" ht="15.75" customHeight="1" x14ac:dyDescent="0.2">
      <c r="B219" s="43"/>
    </row>
    <row r="220" spans="2:2" ht="15.75" customHeight="1" x14ac:dyDescent="0.2">
      <c r="B220" s="43"/>
    </row>
    <row r="221" spans="2:2" ht="15.75" customHeight="1" x14ac:dyDescent="0.2">
      <c r="B221" s="43"/>
    </row>
    <row r="222" spans="2:2" ht="15.75" customHeight="1" x14ac:dyDescent="0.2">
      <c r="B222" s="43"/>
    </row>
    <row r="223" spans="2:2" ht="15.75" customHeight="1" x14ac:dyDescent="0.2">
      <c r="B223" s="43"/>
    </row>
    <row r="224" spans="2:2" ht="15.75" customHeight="1" x14ac:dyDescent="0.2">
      <c r="B224" s="43"/>
    </row>
    <row r="225" spans="2:2" ht="15.75" customHeight="1" x14ac:dyDescent="0.2">
      <c r="B225" s="43"/>
    </row>
    <row r="226" spans="2:2" ht="15.75" customHeight="1" x14ac:dyDescent="0.2">
      <c r="B226" s="43"/>
    </row>
    <row r="227" spans="2:2" ht="15.75" customHeight="1" x14ac:dyDescent="0.2">
      <c r="B227" s="43"/>
    </row>
    <row r="228" spans="2:2" ht="15.75" customHeight="1" x14ac:dyDescent="0.2">
      <c r="B228" s="43"/>
    </row>
    <row r="229" spans="2:2" ht="15.75" customHeight="1" x14ac:dyDescent="0.2">
      <c r="B229" s="43"/>
    </row>
    <row r="230" spans="2:2" ht="15.75" customHeight="1" x14ac:dyDescent="0.2">
      <c r="B230" s="43"/>
    </row>
    <row r="231" spans="2:2" ht="15.75" customHeight="1" x14ac:dyDescent="0.2">
      <c r="B231" s="43"/>
    </row>
    <row r="232" spans="2:2" ht="15.75" customHeight="1" x14ac:dyDescent="0.2">
      <c r="B232" s="43"/>
    </row>
    <row r="233" spans="2:2" ht="15.75" customHeight="1" x14ac:dyDescent="0.2">
      <c r="B233" s="43"/>
    </row>
    <row r="234" spans="2:2" ht="15.75" customHeight="1" x14ac:dyDescent="0.2">
      <c r="B234" s="43"/>
    </row>
    <row r="235" spans="2:2" ht="15.75" customHeight="1" x14ac:dyDescent="0.2">
      <c r="B235" s="43"/>
    </row>
    <row r="236" spans="2:2" ht="15.75" customHeight="1" x14ac:dyDescent="0.2">
      <c r="B236" s="43"/>
    </row>
    <row r="237" spans="2:2" ht="15.75" customHeight="1" x14ac:dyDescent="0.2">
      <c r="B237" s="43"/>
    </row>
    <row r="238" spans="2:2" ht="15.75" customHeight="1" x14ac:dyDescent="0.2">
      <c r="B238" s="43"/>
    </row>
    <row r="239" spans="2:2" ht="15.75" customHeight="1" x14ac:dyDescent="0.2">
      <c r="B239" s="43"/>
    </row>
    <row r="240" spans="2:2" ht="15.75" customHeight="1" x14ac:dyDescent="0.2">
      <c r="B240" s="43"/>
    </row>
    <row r="241" spans="2:2" ht="15.75" customHeight="1" x14ac:dyDescent="0.2">
      <c r="B241" s="43"/>
    </row>
    <row r="242" spans="2:2" ht="15.75" customHeight="1" x14ac:dyDescent="0.2">
      <c r="B242" s="43"/>
    </row>
    <row r="243" spans="2:2" ht="15.75" customHeight="1" x14ac:dyDescent="0.2">
      <c r="B243" s="43"/>
    </row>
    <row r="244" spans="2:2" ht="15.75" customHeight="1" x14ac:dyDescent="0.2">
      <c r="B244" s="43"/>
    </row>
    <row r="245" spans="2:2" ht="15.75" customHeight="1" x14ac:dyDescent="0.2">
      <c r="B245" s="43"/>
    </row>
    <row r="246" spans="2:2" ht="15.75" customHeight="1" x14ac:dyDescent="0.2">
      <c r="B246" s="43"/>
    </row>
    <row r="247" spans="2:2" ht="15.75" customHeight="1" x14ac:dyDescent="0.2">
      <c r="B247" s="43"/>
    </row>
    <row r="248" spans="2:2" ht="15.75" customHeight="1" x14ac:dyDescent="0.2">
      <c r="B248" s="43"/>
    </row>
    <row r="249" spans="2:2" ht="15.75" customHeight="1" x14ac:dyDescent="0.2">
      <c r="B249" s="43"/>
    </row>
    <row r="250" spans="2:2" ht="15.75" customHeight="1" x14ac:dyDescent="0.2">
      <c r="B250" s="43"/>
    </row>
    <row r="251" spans="2:2" ht="15.75" customHeight="1" x14ac:dyDescent="0.2">
      <c r="B251" s="43"/>
    </row>
    <row r="252" spans="2:2" ht="15.75" customHeight="1" x14ac:dyDescent="0.2">
      <c r="B252" s="43"/>
    </row>
    <row r="253" spans="2:2" ht="15.75" customHeight="1" x14ac:dyDescent="0.2">
      <c r="B253" s="43"/>
    </row>
    <row r="254" spans="2:2" ht="15.75" customHeight="1" x14ac:dyDescent="0.2">
      <c r="B254" s="43"/>
    </row>
    <row r="255" spans="2:2" ht="15.75" customHeight="1" x14ac:dyDescent="0.2">
      <c r="B255" s="43"/>
    </row>
    <row r="256" spans="2:2" ht="15.75" customHeight="1" x14ac:dyDescent="0.2">
      <c r="B256" s="43"/>
    </row>
    <row r="257" spans="2:2" ht="15.75" customHeight="1" x14ac:dyDescent="0.2">
      <c r="B257" s="43"/>
    </row>
    <row r="258" spans="2:2" ht="15.75" customHeight="1" x14ac:dyDescent="0.2">
      <c r="B258" s="43"/>
    </row>
    <row r="259" spans="2:2" ht="15.75" customHeight="1" x14ac:dyDescent="0.2">
      <c r="B259" s="43"/>
    </row>
    <row r="260" spans="2:2" ht="15.75" customHeight="1" x14ac:dyDescent="0.2">
      <c r="B260" s="43"/>
    </row>
    <row r="261" spans="2:2" ht="15.75" customHeight="1" x14ac:dyDescent="0.2">
      <c r="B261" s="43"/>
    </row>
    <row r="262" spans="2:2" ht="15.75" customHeight="1" x14ac:dyDescent="0.2">
      <c r="B262" s="43"/>
    </row>
    <row r="263" spans="2:2" ht="15.75" customHeight="1" x14ac:dyDescent="0.2">
      <c r="B263" s="43"/>
    </row>
    <row r="264" spans="2:2" ht="15.75" customHeight="1" x14ac:dyDescent="0.2">
      <c r="B264" s="43"/>
    </row>
    <row r="265" spans="2:2" ht="15.75" customHeight="1" x14ac:dyDescent="0.2">
      <c r="B265" s="43"/>
    </row>
    <row r="266" spans="2:2" ht="15.75" customHeight="1" x14ac:dyDescent="0.2">
      <c r="B266" s="43"/>
    </row>
    <row r="267" spans="2:2" ht="15.75" customHeight="1" x14ac:dyDescent="0.2">
      <c r="B267" s="43"/>
    </row>
    <row r="268" spans="2:2" ht="15.75" customHeight="1" x14ac:dyDescent="0.2">
      <c r="B268" s="43"/>
    </row>
    <row r="269" spans="2:2" ht="15.75" customHeight="1" x14ac:dyDescent="0.2">
      <c r="B269" s="43"/>
    </row>
    <row r="270" spans="2:2" ht="15.75" customHeight="1" x14ac:dyDescent="0.2">
      <c r="B270" s="43"/>
    </row>
    <row r="271" spans="2:2" ht="15.75" customHeight="1" x14ac:dyDescent="0.2">
      <c r="B271" s="43"/>
    </row>
    <row r="272" spans="2:2" ht="15.75" customHeight="1" x14ac:dyDescent="0.2">
      <c r="B272" s="43"/>
    </row>
    <row r="273" spans="2:2" ht="15.75" customHeight="1" x14ac:dyDescent="0.2">
      <c r="B273" s="43"/>
    </row>
    <row r="274" spans="2:2" ht="15.75" customHeight="1" x14ac:dyDescent="0.2">
      <c r="B274" s="43"/>
    </row>
    <row r="275" spans="2:2" ht="15.75" customHeight="1" x14ac:dyDescent="0.2">
      <c r="B275" s="43"/>
    </row>
    <row r="276" spans="2:2" ht="15.75" customHeight="1" x14ac:dyDescent="0.2">
      <c r="B276" s="43"/>
    </row>
    <row r="277" spans="2:2" ht="15.75" customHeight="1" x14ac:dyDescent="0.2">
      <c r="B277" s="43"/>
    </row>
    <row r="278" spans="2:2" ht="15.75" customHeight="1" x14ac:dyDescent="0.2">
      <c r="B278" s="43"/>
    </row>
    <row r="279" spans="2:2" ht="15.75" customHeight="1" x14ac:dyDescent="0.2">
      <c r="B279" s="43"/>
    </row>
    <row r="280" spans="2:2" ht="15.75" customHeight="1" x14ac:dyDescent="0.2">
      <c r="B280" s="43"/>
    </row>
    <row r="281" spans="2:2" ht="15.75" customHeight="1" x14ac:dyDescent="0.2">
      <c r="B281" s="43"/>
    </row>
    <row r="282" spans="2:2" ht="15.75" customHeight="1" x14ac:dyDescent="0.2">
      <c r="B282" s="43"/>
    </row>
    <row r="283" spans="2:2" ht="15.75" customHeight="1" x14ac:dyDescent="0.2">
      <c r="B283" s="43"/>
    </row>
    <row r="284" spans="2:2" ht="15.75" customHeight="1" x14ac:dyDescent="0.2">
      <c r="B284" s="43"/>
    </row>
    <row r="285" spans="2:2" ht="15.75" customHeight="1" x14ac:dyDescent="0.2">
      <c r="B285" s="43"/>
    </row>
    <row r="286" spans="2:2" ht="15.75" customHeight="1" x14ac:dyDescent="0.2">
      <c r="B286" s="43"/>
    </row>
    <row r="287" spans="2:2" ht="15.75" customHeight="1" x14ac:dyDescent="0.2">
      <c r="B287" s="43"/>
    </row>
    <row r="288" spans="2:2" ht="15.75" customHeight="1" x14ac:dyDescent="0.2">
      <c r="B288" s="43"/>
    </row>
    <row r="289" spans="2:2" ht="15.75" customHeight="1" x14ac:dyDescent="0.2">
      <c r="B289" s="43"/>
    </row>
    <row r="290" spans="2:2" ht="15.75" customHeight="1" x14ac:dyDescent="0.2">
      <c r="B290" s="43"/>
    </row>
    <row r="291" spans="2:2" ht="15.75" customHeight="1" x14ac:dyDescent="0.2">
      <c r="B291" s="43"/>
    </row>
    <row r="292" spans="2:2" ht="15.75" customHeight="1" x14ac:dyDescent="0.2">
      <c r="B292" s="43"/>
    </row>
    <row r="293" spans="2:2" ht="15.75" customHeight="1" x14ac:dyDescent="0.2">
      <c r="B293" s="43"/>
    </row>
    <row r="294" spans="2:2" ht="15.75" customHeight="1" x14ac:dyDescent="0.2">
      <c r="B294" s="43"/>
    </row>
    <row r="295" spans="2:2" ht="15.75" customHeight="1" x14ac:dyDescent="0.2">
      <c r="B295" s="43"/>
    </row>
    <row r="296" spans="2:2" ht="15.75" customHeight="1" x14ac:dyDescent="0.2">
      <c r="B296" s="43"/>
    </row>
    <row r="297" spans="2:2" ht="15.75" customHeight="1" x14ac:dyDescent="0.2">
      <c r="B297" s="43"/>
    </row>
    <row r="298" spans="2:2" ht="15.75" customHeight="1" x14ac:dyDescent="0.2">
      <c r="B298" s="43"/>
    </row>
    <row r="299" spans="2:2" ht="15.75" customHeight="1" x14ac:dyDescent="0.2">
      <c r="B299" s="43"/>
    </row>
    <row r="300" spans="2:2" ht="15.75" customHeight="1" x14ac:dyDescent="0.2">
      <c r="B300" s="43"/>
    </row>
    <row r="301" spans="2:2" ht="15.75" customHeight="1" x14ac:dyDescent="0.2">
      <c r="B301" s="43"/>
    </row>
    <row r="302" spans="2:2" ht="15.75" customHeight="1" x14ac:dyDescent="0.2">
      <c r="B302" s="43"/>
    </row>
    <row r="303" spans="2:2" ht="15.75" customHeight="1" x14ac:dyDescent="0.2">
      <c r="B303" s="43"/>
    </row>
    <row r="304" spans="2:2" ht="15.75" customHeight="1" x14ac:dyDescent="0.2">
      <c r="B304" s="43"/>
    </row>
    <row r="305" spans="2:2" ht="15.75" customHeight="1" x14ac:dyDescent="0.2">
      <c r="B305" s="43"/>
    </row>
    <row r="306" spans="2:2" ht="15.75" customHeight="1" x14ac:dyDescent="0.2">
      <c r="B306" s="43"/>
    </row>
    <row r="307" spans="2:2" ht="15.75" customHeight="1" x14ac:dyDescent="0.2">
      <c r="B307" s="43"/>
    </row>
    <row r="308" spans="2:2" ht="15.75" customHeight="1" x14ac:dyDescent="0.2">
      <c r="B308" s="43"/>
    </row>
    <row r="309" spans="2:2" ht="15.75" customHeight="1" x14ac:dyDescent="0.2">
      <c r="B309" s="43"/>
    </row>
    <row r="310" spans="2:2" ht="15.75" customHeight="1" x14ac:dyDescent="0.2">
      <c r="B310" s="43"/>
    </row>
    <row r="311" spans="2:2" ht="15.75" customHeight="1" x14ac:dyDescent="0.2">
      <c r="B311" s="43"/>
    </row>
    <row r="312" spans="2:2" ht="15.75" customHeight="1" x14ac:dyDescent="0.2">
      <c r="B312" s="43"/>
    </row>
    <row r="313" spans="2:2" ht="15.75" customHeight="1" x14ac:dyDescent="0.2">
      <c r="B313" s="43"/>
    </row>
    <row r="314" spans="2:2" ht="15.75" customHeight="1" x14ac:dyDescent="0.2">
      <c r="B314" s="43"/>
    </row>
    <row r="315" spans="2:2" ht="15.75" customHeight="1" x14ac:dyDescent="0.2">
      <c r="B315" s="43"/>
    </row>
    <row r="316" spans="2:2" ht="15.75" customHeight="1" x14ac:dyDescent="0.2">
      <c r="B316" s="43"/>
    </row>
    <row r="317" spans="2:2" ht="15.75" customHeight="1" x14ac:dyDescent="0.2">
      <c r="B317" s="43"/>
    </row>
    <row r="318" spans="2:2" ht="15.75" customHeight="1" x14ac:dyDescent="0.2">
      <c r="B318" s="43"/>
    </row>
    <row r="319" spans="2:2" ht="15.75" customHeight="1" x14ac:dyDescent="0.2">
      <c r="B319" s="43"/>
    </row>
    <row r="320" spans="2:2" ht="15.75" customHeight="1" x14ac:dyDescent="0.2">
      <c r="B320" s="43"/>
    </row>
    <row r="321" spans="2:2" ht="15.75" customHeight="1" x14ac:dyDescent="0.2">
      <c r="B321" s="43"/>
    </row>
    <row r="322" spans="2:2" ht="15.75" customHeight="1" x14ac:dyDescent="0.2">
      <c r="B322" s="43"/>
    </row>
    <row r="323" spans="2:2" ht="15.75" customHeight="1" x14ac:dyDescent="0.2">
      <c r="B323" s="43"/>
    </row>
    <row r="324" spans="2:2" ht="15.75" customHeight="1" x14ac:dyDescent="0.2">
      <c r="B324" s="43"/>
    </row>
    <row r="325" spans="2:2" ht="15.75" customHeight="1" x14ac:dyDescent="0.2">
      <c r="B325" s="43"/>
    </row>
    <row r="326" spans="2:2" ht="15.75" customHeight="1" x14ac:dyDescent="0.2">
      <c r="B326" s="43"/>
    </row>
    <row r="327" spans="2:2" ht="15.75" customHeight="1" x14ac:dyDescent="0.2">
      <c r="B327" s="43"/>
    </row>
    <row r="328" spans="2:2" ht="15.75" customHeight="1" x14ac:dyDescent="0.2">
      <c r="B328" s="43"/>
    </row>
    <row r="329" spans="2:2" ht="15.75" customHeight="1" x14ac:dyDescent="0.2">
      <c r="B329" s="43"/>
    </row>
    <row r="330" spans="2:2" ht="15.75" customHeight="1" x14ac:dyDescent="0.2">
      <c r="B330" s="43"/>
    </row>
    <row r="331" spans="2:2" ht="15.75" customHeight="1" x14ac:dyDescent="0.2">
      <c r="B331" s="43"/>
    </row>
    <row r="332" spans="2:2" ht="15.75" customHeight="1" x14ac:dyDescent="0.2">
      <c r="B332" s="43"/>
    </row>
    <row r="333" spans="2:2" ht="15.75" customHeight="1" x14ac:dyDescent="0.2">
      <c r="B333" s="43"/>
    </row>
    <row r="334" spans="2:2" ht="15.75" customHeight="1" x14ac:dyDescent="0.2">
      <c r="B334" s="43"/>
    </row>
    <row r="335" spans="2:2" ht="15.75" customHeight="1" x14ac:dyDescent="0.2">
      <c r="B335" s="43"/>
    </row>
    <row r="336" spans="2:2" ht="15.75" customHeight="1" x14ac:dyDescent="0.2">
      <c r="B336" s="43"/>
    </row>
    <row r="337" spans="2:2" ht="15.75" customHeight="1" x14ac:dyDescent="0.2">
      <c r="B337" s="43"/>
    </row>
    <row r="338" spans="2:2" ht="15.75" customHeight="1" x14ac:dyDescent="0.2">
      <c r="B338" s="43"/>
    </row>
    <row r="339" spans="2:2" ht="15.75" customHeight="1" x14ac:dyDescent="0.2">
      <c r="B339" s="43"/>
    </row>
    <row r="340" spans="2:2" ht="15.75" customHeight="1" x14ac:dyDescent="0.2">
      <c r="B340" s="43"/>
    </row>
    <row r="341" spans="2:2" ht="15.75" customHeight="1" x14ac:dyDescent="0.2">
      <c r="B341" s="43"/>
    </row>
    <row r="342" spans="2:2" ht="15.75" customHeight="1" x14ac:dyDescent="0.2">
      <c r="B342" s="43"/>
    </row>
    <row r="343" spans="2:2" ht="15.75" customHeight="1" x14ac:dyDescent="0.2">
      <c r="B343" s="43"/>
    </row>
    <row r="344" spans="2:2" ht="15.75" customHeight="1" x14ac:dyDescent="0.2">
      <c r="B344" s="43"/>
    </row>
    <row r="345" spans="2:2" ht="15.75" customHeight="1" x14ac:dyDescent="0.2">
      <c r="B345" s="43"/>
    </row>
    <row r="346" spans="2:2" ht="15.75" customHeight="1" x14ac:dyDescent="0.2">
      <c r="B346" s="43"/>
    </row>
    <row r="347" spans="2:2" ht="15.75" customHeight="1" x14ac:dyDescent="0.2">
      <c r="B347" s="43"/>
    </row>
    <row r="348" spans="2:2" ht="15.75" customHeight="1" x14ac:dyDescent="0.2">
      <c r="B348" s="43"/>
    </row>
    <row r="349" spans="2:2" ht="15.75" customHeight="1" x14ac:dyDescent="0.2">
      <c r="B349" s="43"/>
    </row>
    <row r="350" spans="2:2" ht="15.75" customHeight="1" x14ac:dyDescent="0.2">
      <c r="B350" s="43"/>
    </row>
    <row r="351" spans="2:2" ht="15.75" customHeight="1" x14ac:dyDescent="0.2">
      <c r="B351" s="43"/>
    </row>
    <row r="352" spans="2:2" ht="15.75" customHeight="1" x14ac:dyDescent="0.2">
      <c r="B352" s="43"/>
    </row>
    <row r="353" spans="2:2" ht="15.75" customHeight="1" x14ac:dyDescent="0.2">
      <c r="B353" s="43"/>
    </row>
    <row r="354" spans="2:2" ht="15.75" customHeight="1" x14ac:dyDescent="0.2">
      <c r="B354" s="43"/>
    </row>
    <row r="355" spans="2:2" ht="15.75" customHeight="1" x14ac:dyDescent="0.2">
      <c r="B355" s="43"/>
    </row>
    <row r="356" spans="2:2" ht="15.75" customHeight="1" x14ac:dyDescent="0.2">
      <c r="B356" s="43"/>
    </row>
    <row r="357" spans="2:2" ht="15.75" customHeight="1" x14ac:dyDescent="0.2">
      <c r="B357" s="43"/>
    </row>
    <row r="358" spans="2:2" ht="15.75" customHeight="1" x14ac:dyDescent="0.2">
      <c r="B358" s="43"/>
    </row>
    <row r="359" spans="2:2" ht="15.75" customHeight="1" x14ac:dyDescent="0.2">
      <c r="B359" s="43"/>
    </row>
    <row r="360" spans="2:2" ht="15.75" customHeight="1" x14ac:dyDescent="0.2">
      <c r="B360" s="43"/>
    </row>
    <row r="361" spans="2:2" ht="15.75" customHeight="1" x14ac:dyDescent="0.2">
      <c r="B361" s="43"/>
    </row>
    <row r="362" spans="2:2" ht="15.75" customHeight="1" x14ac:dyDescent="0.2">
      <c r="B362" s="43"/>
    </row>
    <row r="363" spans="2:2" ht="15.75" customHeight="1" x14ac:dyDescent="0.2">
      <c r="B363" s="43"/>
    </row>
    <row r="364" spans="2:2" ht="15.75" customHeight="1" x14ac:dyDescent="0.2">
      <c r="B364" s="43"/>
    </row>
    <row r="365" spans="2:2" ht="15.75" customHeight="1" x14ac:dyDescent="0.2">
      <c r="B365" s="43"/>
    </row>
    <row r="366" spans="2:2" ht="15.75" customHeight="1" x14ac:dyDescent="0.2">
      <c r="B366" s="43"/>
    </row>
    <row r="367" spans="2:2" ht="15.75" customHeight="1" x14ac:dyDescent="0.2">
      <c r="B367" s="43"/>
    </row>
    <row r="368" spans="2:2" ht="15.75" customHeight="1" x14ac:dyDescent="0.2">
      <c r="B368" s="43"/>
    </row>
    <row r="369" spans="2:2" ht="15.75" customHeight="1" x14ac:dyDescent="0.2">
      <c r="B369" s="43"/>
    </row>
    <row r="370" spans="2:2" ht="15.75" customHeight="1" x14ac:dyDescent="0.2">
      <c r="B370" s="43"/>
    </row>
    <row r="371" spans="2:2" ht="15.75" customHeight="1" x14ac:dyDescent="0.2">
      <c r="B371" s="43"/>
    </row>
    <row r="372" spans="2:2" ht="15.75" customHeight="1" x14ac:dyDescent="0.2">
      <c r="B372" s="43"/>
    </row>
    <row r="373" spans="2:2" ht="15.75" customHeight="1" x14ac:dyDescent="0.2">
      <c r="B373" s="43"/>
    </row>
    <row r="374" spans="2:2" ht="15.75" customHeight="1" x14ac:dyDescent="0.2">
      <c r="B374" s="43"/>
    </row>
    <row r="375" spans="2:2" ht="15.75" customHeight="1" x14ac:dyDescent="0.2">
      <c r="B375" s="43"/>
    </row>
    <row r="376" spans="2:2" ht="15.75" customHeight="1" x14ac:dyDescent="0.2">
      <c r="B376" s="43"/>
    </row>
    <row r="377" spans="2:2" ht="15.75" customHeight="1" x14ac:dyDescent="0.2">
      <c r="B377" s="43"/>
    </row>
    <row r="378" spans="2:2" ht="15.75" customHeight="1" x14ac:dyDescent="0.2">
      <c r="B378" s="43"/>
    </row>
    <row r="379" spans="2:2" ht="15.75" customHeight="1" x14ac:dyDescent="0.2">
      <c r="B379" s="43"/>
    </row>
    <row r="380" spans="2:2" ht="15.75" customHeight="1" x14ac:dyDescent="0.2">
      <c r="B380" s="43"/>
    </row>
    <row r="381" spans="2:2" ht="15.75" customHeight="1" x14ac:dyDescent="0.2">
      <c r="B381" s="43"/>
    </row>
    <row r="382" spans="2:2" ht="15.75" customHeight="1" x14ac:dyDescent="0.2">
      <c r="B382" s="43"/>
    </row>
    <row r="383" spans="2:2" ht="15.75" customHeight="1" x14ac:dyDescent="0.2">
      <c r="B383" s="43"/>
    </row>
    <row r="384" spans="2:2" ht="15.75" customHeight="1" x14ac:dyDescent="0.2">
      <c r="B384" s="43"/>
    </row>
    <row r="385" spans="2:2" ht="15.75" customHeight="1" x14ac:dyDescent="0.2">
      <c r="B385" s="43"/>
    </row>
    <row r="386" spans="2:2" ht="15.75" customHeight="1" x14ac:dyDescent="0.2">
      <c r="B386" s="43"/>
    </row>
    <row r="387" spans="2:2" ht="15.75" customHeight="1" x14ac:dyDescent="0.2">
      <c r="B387" s="43"/>
    </row>
    <row r="388" spans="2:2" ht="15.75" customHeight="1" x14ac:dyDescent="0.2">
      <c r="B388" s="43"/>
    </row>
    <row r="389" spans="2:2" ht="15.75" customHeight="1" x14ac:dyDescent="0.2">
      <c r="B389" s="43"/>
    </row>
    <row r="390" spans="2:2" ht="15.75" customHeight="1" x14ac:dyDescent="0.2">
      <c r="B390" s="43"/>
    </row>
    <row r="391" spans="2:2" ht="15.75" customHeight="1" x14ac:dyDescent="0.2">
      <c r="B391" s="43"/>
    </row>
    <row r="392" spans="2:2" ht="15.75" customHeight="1" x14ac:dyDescent="0.2">
      <c r="B392" s="43"/>
    </row>
    <row r="393" spans="2:2" ht="15.75" customHeight="1" x14ac:dyDescent="0.2">
      <c r="B393" s="43"/>
    </row>
    <row r="394" spans="2:2" ht="15.75" customHeight="1" x14ac:dyDescent="0.2">
      <c r="B394" s="43"/>
    </row>
    <row r="395" spans="2:2" ht="15.75" customHeight="1" x14ac:dyDescent="0.2">
      <c r="B395" s="43"/>
    </row>
    <row r="396" spans="2:2" ht="15.75" customHeight="1" x14ac:dyDescent="0.2">
      <c r="B396" s="43"/>
    </row>
    <row r="397" spans="2:2" ht="15.75" customHeight="1" x14ac:dyDescent="0.2">
      <c r="B397" s="43"/>
    </row>
    <row r="398" spans="2:2" ht="15.75" customHeight="1" x14ac:dyDescent="0.2">
      <c r="B398" s="43"/>
    </row>
    <row r="399" spans="2:2" ht="15.75" customHeight="1" x14ac:dyDescent="0.2">
      <c r="B399" s="43"/>
    </row>
    <row r="400" spans="2:2" ht="15.75" customHeight="1" x14ac:dyDescent="0.2">
      <c r="B400" s="43"/>
    </row>
    <row r="401" spans="2:2" ht="15.75" customHeight="1" x14ac:dyDescent="0.2">
      <c r="B401" s="43"/>
    </row>
    <row r="402" spans="2:2" ht="15.75" customHeight="1" x14ac:dyDescent="0.2">
      <c r="B402" s="43"/>
    </row>
    <row r="403" spans="2:2" ht="15.75" customHeight="1" x14ac:dyDescent="0.2">
      <c r="B403" s="43"/>
    </row>
    <row r="404" spans="2:2" ht="15.75" customHeight="1" x14ac:dyDescent="0.2">
      <c r="B404" s="43"/>
    </row>
    <row r="405" spans="2:2" ht="15.75" customHeight="1" x14ac:dyDescent="0.2">
      <c r="B405" s="43"/>
    </row>
    <row r="406" spans="2:2" ht="15.75" customHeight="1" x14ac:dyDescent="0.2">
      <c r="B406" s="43"/>
    </row>
    <row r="407" spans="2:2" ht="15.75" customHeight="1" x14ac:dyDescent="0.2">
      <c r="B407" s="43"/>
    </row>
    <row r="408" spans="2:2" ht="15.75" customHeight="1" x14ac:dyDescent="0.2">
      <c r="B408" s="43"/>
    </row>
    <row r="409" spans="2:2" ht="15.75" customHeight="1" x14ac:dyDescent="0.2">
      <c r="B409" s="43"/>
    </row>
    <row r="410" spans="2:2" ht="15.75" customHeight="1" x14ac:dyDescent="0.2">
      <c r="B410" s="43"/>
    </row>
    <row r="411" spans="2:2" ht="15.75" customHeight="1" x14ac:dyDescent="0.2">
      <c r="B411" s="43"/>
    </row>
    <row r="412" spans="2:2" ht="15.75" customHeight="1" x14ac:dyDescent="0.2">
      <c r="B412" s="43"/>
    </row>
    <row r="413" spans="2:2" ht="15.75" customHeight="1" x14ac:dyDescent="0.2">
      <c r="B413" s="43"/>
    </row>
    <row r="414" spans="2:2" ht="15.75" customHeight="1" x14ac:dyDescent="0.2">
      <c r="B414" s="43"/>
    </row>
    <row r="415" spans="2:2" ht="15.75" customHeight="1" x14ac:dyDescent="0.2">
      <c r="B415" s="43"/>
    </row>
    <row r="416" spans="2:2" ht="15.75" customHeight="1" x14ac:dyDescent="0.2">
      <c r="B416" s="43"/>
    </row>
    <row r="417" spans="2:2" ht="15.75" customHeight="1" x14ac:dyDescent="0.2">
      <c r="B417" s="43"/>
    </row>
    <row r="418" spans="2:2" ht="15.75" customHeight="1" x14ac:dyDescent="0.2">
      <c r="B418" s="43"/>
    </row>
    <row r="419" spans="2:2" ht="15.75" customHeight="1" x14ac:dyDescent="0.2">
      <c r="B419" s="43"/>
    </row>
    <row r="420" spans="2:2" ht="15.75" customHeight="1" x14ac:dyDescent="0.2">
      <c r="B420" s="43"/>
    </row>
    <row r="421" spans="2:2" ht="15.75" customHeight="1" x14ac:dyDescent="0.2">
      <c r="B421" s="43"/>
    </row>
    <row r="422" spans="2:2" ht="15.75" customHeight="1" x14ac:dyDescent="0.2">
      <c r="B422" s="43"/>
    </row>
    <row r="423" spans="2:2" ht="15.75" customHeight="1" x14ac:dyDescent="0.2">
      <c r="B423" s="43"/>
    </row>
    <row r="424" spans="2:2" ht="15.75" customHeight="1" x14ac:dyDescent="0.2">
      <c r="B424" s="43"/>
    </row>
    <row r="425" spans="2:2" ht="15.75" customHeight="1" x14ac:dyDescent="0.2">
      <c r="B425" s="43"/>
    </row>
    <row r="426" spans="2:2" ht="15.75" customHeight="1" x14ac:dyDescent="0.2">
      <c r="B426" s="43"/>
    </row>
    <row r="427" spans="2:2" ht="15.75" customHeight="1" x14ac:dyDescent="0.2">
      <c r="B427" s="43"/>
    </row>
    <row r="428" spans="2:2" ht="15.75" customHeight="1" x14ac:dyDescent="0.2">
      <c r="B428" s="43"/>
    </row>
    <row r="429" spans="2:2" ht="15.75" customHeight="1" x14ac:dyDescent="0.2">
      <c r="B429" s="43"/>
    </row>
    <row r="430" spans="2:2" ht="15.75" customHeight="1" x14ac:dyDescent="0.2">
      <c r="B430" s="43"/>
    </row>
    <row r="431" spans="2:2" ht="15.75" customHeight="1" x14ac:dyDescent="0.2">
      <c r="B431" s="43"/>
    </row>
    <row r="432" spans="2:2" ht="15.75" customHeight="1" x14ac:dyDescent="0.2">
      <c r="B432" s="43"/>
    </row>
    <row r="433" spans="2:2" ht="15.75" customHeight="1" x14ac:dyDescent="0.2">
      <c r="B433" s="43"/>
    </row>
    <row r="434" spans="2:2" ht="15.75" customHeight="1" x14ac:dyDescent="0.2">
      <c r="B434" s="43"/>
    </row>
    <row r="435" spans="2:2" ht="15.75" customHeight="1" x14ac:dyDescent="0.2">
      <c r="B435" s="43"/>
    </row>
    <row r="436" spans="2:2" ht="15.75" customHeight="1" x14ac:dyDescent="0.2">
      <c r="B436" s="43"/>
    </row>
    <row r="437" spans="2:2" ht="15.75" customHeight="1" x14ac:dyDescent="0.2">
      <c r="B437" s="43"/>
    </row>
    <row r="438" spans="2:2" ht="15.75" customHeight="1" x14ac:dyDescent="0.2">
      <c r="B438" s="43"/>
    </row>
    <row r="439" spans="2:2" ht="15.75" customHeight="1" x14ac:dyDescent="0.2">
      <c r="B439" s="43"/>
    </row>
    <row r="440" spans="2:2" ht="15.75" customHeight="1" x14ac:dyDescent="0.2">
      <c r="B440" s="43"/>
    </row>
    <row r="441" spans="2:2" ht="15.75" customHeight="1" x14ac:dyDescent="0.2">
      <c r="B441" s="43"/>
    </row>
    <row r="442" spans="2:2" ht="15.75" customHeight="1" x14ac:dyDescent="0.2">
      <c r="B442" s="43"/>
    </row>
    <row r="443" spans="2:2" ht="15.75" customHeight="1" x14ac:dyDescent="0.2">
      <c r="B443" s="43"/>
    </row>
    <row r="444" spans="2:2" ht="15.75" customHeight="1" x14ac:dyDescent="0.2">
      <c r="B444" s="43"/>
    </row>
    <row r="445" spans="2:2" ht="15.75" customHeight="1" x14ac:dyDescent="0.2">
      <c r="B445" s="43"/>
    </row>
    <row r="446" spans="2:2" ht="15.75" customHeight="1" x14ac:dyDescent="0.2">
      <c r="B446" s="43"/>
    </row>
    <row r="447" spans="2:2" ht="15.75" customHeight="1" x14ac:dyDescent="0.2">
      <c r="B447" s="43"/>
    </row>
    <row r="448" spans="2:2" ht="15.75" customHeight="1" x14ac:dyDescent="0.2">
      <c r="B448" s="43"/>
    </row>
    <row r="449" spans="2:2" ht="15.75" customHeight="1" x14ac:dyDescent="0.2">
      <c r="B449" s="43"/>
    </row>
    <row r="450" spans="2:2" ht="15.75" customHeight="1" x14ac:dyDescent="0.2">
      <c r="B450" s="43"/>
    </row>
    <row r="451" spans="2:2" ht="15.75" customHeight="1" x14ac:dyDescent="0.2">
      <c r="B451" s="43"/>
    </row>
    <row r="452" spans="2:2" ht="15.75" customHeight="1" x14ac:dyDescent="0.2">
      <c r="B452" s="43"/>
    </row>
    <row r="453" spans="2:2" ht="15.75" customHeight="1" x14ac:dyDescent="0.2">
      <c r="B453" s="43"/>
    </row>
    <row r="454" spans="2:2" ht="15.75" customHeight="1" x14ac:dyDescent="0.2">
      <c r="B454" s="43"/>
    </row>
    <row r="455" spans="2:2" ht="15.75" customHeight="1" x14ac:dyDescent="0.2">
      <c r="B455" s="43"/>
    </row>
    <row r="456" spans="2:2" ht="15.75" customHeight="1" x14ac:dyDescent="0.2">
      <c r="B456" s="43"/>
    </row>
    <row r="457" spans="2:2" ht="15.75" customHeight="1" x14ac:dyDescent="0.2">
      <c r="B457" s="43"/>
    </row>
    <row r="458" spans="2:2" ht="15.75" customHeight="1" x14ac:dyDescent="0.2">
      <c r="B458" s="43"/>
    </row>
    <row r="459" spans="2:2" ht="15.75" customHeight="1" x14ac:dyDescent="0.2">
      <c r="B459" s="43"/>
    </row>
    <row r="460" spans="2:2" ht="15.75" customHeight="1" x14ac:dyDescent="0.2">
      <c r="B460" s="43"/>
    </row>
    <row r="461" spans="2:2" ht="15.75" customHeight="1" x14ac:dyDescent="0.2">
      <c r="B461" s="43"/>
    </row>
    <row r="462" spans="2:2" ht="15.75" customHeight="1" x14ac:dyDescent="0.2">
      <c r="B462" s="43"/>
    </row>
    <row r="463" spans="2:2" ht="15.75" customHeight="1" x14ac:dyDescent="0.2">
      <c r="B463" s="43"/>
    </row>
    <row r="464" spans="2:2" ht="15.75" customHeight="1" x14ac:dyDescent="0.2">
      <c r="B464" s="43"/>
    </row>
    <row r="465" spans="2:2" ht="15.75" customHeight="1" x14ac:dyDescent="0.2">
      <c r="B465" s="43"/>
    </row>
    <row r="466" spans="2:2" ht="15.75" customHeight="1" x14ac:dyDescent="0.2">
      <c r="B466" s="43"/>
    </row>
    <row r="467" spans="2:2" ht="15.75" customHeight="1" x14ac:dyDescent="0.2">
      <c r="B467" s="43"/>
    </row>
    <row r="468" spans="2:2" ht="15.75" customHeight="1" x14ac:dyDescent="0.2">
      <c r="B468" s="43"/>
    </row>
    <row r="469" spans="2:2" ht="15.75" customHeight="1" x14ac:dyDescent="0.2">
      <c r="B469" s="43"/>
    </row>
    <row r="470" spans="2:2" ht="15.75" customHeight="1" x14ac:dyDescent="0.2">
      <c r="B470" s="43"/>
    </row>
    <row r="471" spans="2:2" ht="15.75" customHeight="1" x14ac:dyDescent="0.2">
      <c r="B471" s="43"/>
    </row>
    <row r="472" spans="2:2" ht="15.75" customHeight="1" x14ac:dyDescent="0.2">
      <c r="B472" s="43"/>
    </row>
    <row r="473" spans="2:2" ht="15.75" customHeight="1" x14ac:dyDescent="0.2">
      <c r="B473" s="43"/>
    </row>
    <row r="474" spans="2:2" ht="15.75" customHeight="1" x14ac:dyDescent="0.2">
      <c r="B474" s="43"/>
    </row>
    <row r="475" spans="2:2" ht="15.75" customHeight="1" x14ac:dyDescent="0.2">
      <c r="B475" s="43"/>
    </row>
    <row r="476" spans="2:2" ht="15.75" customHeight="1" x14ac:dyDescent="0.2">
      <c r="B476" s="43"/>
    </row>
    <row r="477" spans="2:2" ht="15.75" customHeight="1" x14ac:dyDescent="0.2">
      <c r="B477" s="43"/>
    </row>
    <row r="478" spans="2:2" ht="15.75" customHeight="1" x14ac:dyDescent="0.2">
      <c r="B478" s="43"/>
    </row>
    <row r="479" spans="2:2" ht="15.75" customHeight="1" x14ac:dyDescent="0.2">
      <c r="B479" s="43"/>
    </row>
    <row r="480" spans="2:2" ht="15.75" customHeight="1" x14ac:dyDescent="0.2">
      <c r="B480" s="43"/>
    </row>
    <row r="481" spans="2:2" ht="15.75" customHeight="1" x14ac:dyDescent="0.2">
      <c r="B481" s="43"/>
    </row>
    <row r="482" spans="2:2" ht="15.75" customHeight="1" x14ac:dyDescent="0.2">
      <c r="B482" s="43"/>
    </row>
    <row r="483" spans="2:2" ht="15.75" customHeight="1" x14ac:dyDescent="0.2">
      <c r="B483" s="43"/>
    </row>
    <row r="484" spans="2:2" ht="15.75" customHeight="1" x14ac:dyDescent="0.2">
      <c r="B484" s="43"/>
    </row>
    <row r="485" spans="2:2" ht="15.75" customHeight="1" x14ac:dyDescent="0.2">
      <c r="B485" s="43"/>
    </row>
    <row r="486" spans="2:2" ht="15.75" customHeight="1" x14ac:dyDescent="0.2">
      <c r="B486" s="43"/>
    </row>
    <row r="487" spans="2:2" ht="15.75" customHeight="1" x14ac:dyDescent="0.2">
      <c r="B487" s="43"/>
    </row>
    <row r="488" spans="2:2" ht="15.75" customHeight="1" x14ac:dyDescent="0.2">
      <c r="B488" s="43"/>
    </row>
    <row r="489" spans="2:2" ht="15.75" customHeight="1" x14ac:dyDescent="0.2">
      <c r="B489" s="43"/>
    </row>
    <row r="490" spans="2:2" ht="15.75" customHeight="1" x14ac:dyDescent="0.2">
      <c r="B490" s="43"/>
    </row>
    <row r="491" spans="2:2" ht="15.75" customHeight="1" x14ac:dyDescent="0.2">
      <c r="B491" s="43"/>
    </row>
    <row r="492" spans="2:2" ht="15.75" customHeight="1" x14ac:dyDescent="0.2">
      <c r="B492" s="43"/>
    </row>
    <row r="493" spans="2:2" ht="15.75" customHeight="1" x14ac:dyDescent="0.2">
      <c r="B493" s="43"/>
    </row>
    <row r="494" spans="2:2" ht="15.75" customHeight="1" x14ac:dyDescent="0.2">
      <c r="B494" s="43"/>
    </row>
    <row r="495" spans="2:2" ht="15.75" customHeight="1" x14ac:dyDescent="0.2">
      <c r="B495" s="43"/>
    </row>
    <row r="496" spans="2:2" ht="15.75" customHeight="1" x14ac:dyDescent="0.2">
      <c r="B496" s="43"/>
    </row>
    <row r="497" spans="2:2" ht="15.75" customHeight="1" x14ac:dyDescent="0.2">
      <c r="B497" s="43"/>
    </row>
    <row r="498" spans="2:2" ht="15.75" customHeight="1" x14ac:dyDescent="0.2">
      <c r="B498" s="43"/>
    </row>
    <row r="499" spans="2:2" ht="15.75" customHeight="1" x14ac:dyDescent="0.2">
      <c r="B499" s="43"/>
    </row>
    <row r="500" spans="2:2" ht="15.75" customHeight="1" x14ac:dyDescent="0.2">
      <c r="B500" s="43"/>
    </row>
    <row r="501" spans="2:2" ht="15.75" customHeight="1" x14ac:dyDescent="0.2">
      <c r="B501" s="43"/>
    </row>
    <row r="502" spans="2:2" ht="15.75" customHeight="1" x14ac:dyDescent="0.2">
      <c r="B502" s="43"/>
    </row>
    <row r="503" spans="2:2" ht="15.75" customHeight="1" x14ac:dyDescent="0.2">
      <c r="B503" s="43"/>
    </row>
    <row r="504" spans="2:2" ht="15.75" customHeight="1" x14ac:dyDescent="0.2">
      <c r="B504" s="43"/>
    </row>
    <row r="505" spans="2:2" ht="15.75" customHeight="1" x14ac:dyDescent="0.2">
      <c r="B505" s="43"/>
    </row>
    <row r="506" spans="2:2" ht="15.75" customHeight="1" x14ac:dyDescent="0.2">
      <c r="B506" s="43"/>
    </row>
    <row r="507" spans="2:2" ht="15.75" customHeight="1" x14ac:dyDescent="0.2">
      <c r="B507" s="43"/>
    </row>
    <row r="508" spans="2:2" ht="15.75" customHeight="1" x14ac:dyDescent="0.2">
      <c r="B508" s="43"/>
    </row>
    <row r="509" spans="2:2" ht="15.75" customHeight="1" x14ac:dyDescent="0.2">
      <c r="B509" s="43"/>
    </row>
    <row r="510" spans="2:2" ht="15.75" customHeight="1" x14ac:dyDescent="0.2">
      <c r="B510" s="43"/>
    </row>
    <row r="511" spans="2:2" ht="15.75" customHeight="1" x14ac:dyDescent="0.2">
      <c r="B511" s="43"/>
    </row>
    <row r="512" spans="2:2" ht="15.75" customHeight="1" x14ac:dyDescent="0.2">
      <c r="B512" s="43"/>
    </row>
    <row r="513" spans="2:2" ht="15.75" customHeight="1" x14ac:dyDescent="0.2">
      <c r="B513" s="43"/>
    </row>
    <row r="514" spans="2:2" ht="15.75" customHeight="1" x14ac:dyDescent="0.2">
      <c r="B514" s="43"/>
    </row>
    <row r="515" spans="2:2" ht="15.75" customHeight="1" x14ac:dyDescent="0.2">
      <c r="B515" s="43"/>
    </row>
    <row r="516" spans="2:2" ht="15.75" customHeight="1" x14ac:dyDescent="0.2">
      <c r="B516" s="43"/>
    </row>
    <row r="517" spans="2:2" ht="15.75" customHeight="1" x14ac:dyDescent="0.2">
      <c r="B517" s="43"/>
    </row>
    <row r="518" spans="2:2" ht="15.75" customHeight="1" x14ac:dyDescent="0.2">
      <c r="B518" s="43"/>
    </row>
    <row r="519" spans="2:2" ht="15.75" customHeight="1" x14ac:dyDescent="0.2">
      <c r="B519" s="43"/>
    </row>
    <row r="520" spans="2:2" ht="15.75" customHeight="1" x14ac:dyDescent="0.2">
      <c r="B520" s="43"/>
    </row>
    <row r="521" spans="2:2" ht="15.75" customHeight="1" x14ac:dyDescent="0.2">
      <c r="B521" s="43"/>
    </row>
    <row r="522" spans="2:2" ht="15.75" customHeight="1" x14ac:dyDescent="0.2">
      <c r="B522" s="43"/>
    </row>
    <row r="523" spans="2:2" ht="15.75" customHeight="1" x14ac:dyDescent="0.2">
      <c r="B523" s="43"/>
    </row>
    <row r="524" spans="2:2" ht="15.75" customHeight="1" x14ac:dyDescent="0.2">
      <c r="B524" s="43"/>
    </row>
    <row r="525" spans="2:2" ht="15.75" customHeight="1" x14ac:dyDescent="0.2">
      <c r="B525" s="43"/>
    </row>
    <row r="526" spans="2:2" ht="15.75" customHeight="1" x14ac:dyDescent="0.2">
      <c r="B526" s="43"/>
    </row>
    <row r="527" spans="2:2" ht="15.75" customHeight="1" x14ac:dyDescent="0.2">
      <c r="B527" s="43"/>
    </row>
    <row r="528" spans="2:2" ht="15.75" customHeight="1" x14ac:dyDescent="0.2">
      <c r="B528" s="43"/>
    </row>
    <row r="529" spans="2:2" ht="15.75" customHeight="1" x14ac:dyDescent="0.2">
      <c r="B529" s="43"/>
    </row>
    <row r="530" spans="2:2" ht="15.75" customHeight="1" x14ac:dyDescent="0.2">
      <c r="B530" s="43"/>
    </row>
    <row r="531" spans="2:2" ht="15.75" customHeight="1" x14ac:dyDescent="0.2">
      <c r="B531" s="43"/>
    </row>
    <row r="532" spans="2:2" ht="15.75" customHeight="1" x14ac:dyDescent="0.2">
      <c r="B532" s="43"/>
    </row>
    <row r="533" spans="2:2" ht="15.75" customHeight="1" x14ac:dyDescent="0.2">
      <c r="B533" s="43"/>
    </row>
    <row r="534" spans="2:2" ht="15.75" customHeight="1" x14ac:dyDescent="0.2">
      <c r="B534" s="43"/>
    </row>
    <row r="535" spans="2:2" ht="15.75" customHeight="1" x14ac:dyDescent="0.2">
      <c r="B535" s="43"/>
    </row>
    <row r="536" spans="2:2" ht="15.75" customHeight="1" x14ac:dyDescent="0.2">
      <c r="B536" s="43"/>
    </row>
    <row r="537" spans="2:2" ht="15.75" customHeight="1" x14ac:dyDescent="0.2">
      <c r="B537" s="43"/>
    </row>
    <row r="538" spans="2:2" ht="15.75" customHeight="1" x14ac:dyDescent="0.2">
      <c r="B538" s="43"/>
    </row>
    <row r="539" spans="2:2" ht="15.75" customHeight="1" x14ac:dyDescent="0.2">
      <c r="B539" s="43"/>
    </row>
    <row r="540" spans="2:2" ht="15.75" customHeight="1" x14ac:dyDescent="0.2">
      <c r="B540" s="43"/>
    </row>
    <row r="541" spans="2:2" ht="15.75" customHeight="1" x14ac:dyDescent="0.2">
      <c r="B541" s="43"/>
    </row>
    <row r="542" spans="2:2" ht="15.75" customHeight="1" x14ac:dyDescent="0.2">
      <c r="B542" s="43"/>
    </row>
    <row r="543" spans="2:2" ht="15.75" customHeight="1" x14ac:dyDescent="0.2">
      <c r="B543" s="43"/>
    </row>
    <row r="544" spans="2:2" ht="15.75" customHeight="1" x14ac:dyDescent="0.2">
      <c r="B544" s="43"/>
    </row>
    <row r="545" spans="2:2" ht="15.75" customHeight="1" x14ac:dyDescent="0.2">
      <c r="B545" s="43"/>
    </row>
    <row r="546" spans="2:2" ht="15.75" customHeight="1" x14ac:dyDescent="0.2">
      <c r="B546" s="43"/>
    </row>
    <row r="547" spans="2:2" ht="15.75" customHeight="1" x14ac:dyDescent="0.2">
      <c r="B547" s="43"/>
    </row>
    <row r="548" spans="2:2" ht="15.75" customHeight="1" x14ac:dyDescent="0.2">
      <c r="B548" s="43"/>
    </row>
    <row r="549" spans="2:2" ht="15.75" customHeight="1" x14ac:dyDescent="0.2">
      <c r="B549" s="43"/>
    </row>
    <row r="550" spans="2:2" ht="15.75" customHeight="1" x14ac:dyDescent="0.2">
      <c r="B550" s="43"/>
    </row>
    <row r="551" spans="2:2" ht="15.75" customHeight="1" x14ac:dyDescent="0.2">
      <c r="B551" s="43"/>
    </row>
    <row r="552" spans="2:2" ht="15.75" customHeight="1" x14ac:dyDescent="0.2">
      <c r="B552" s="43"/>
    </row>
    <row r="553" spans="2:2" ht="15.75" customHeight="1" x14ac:dyDescent="0.2">
      <c r="B553" s="43"/>
    </row>
    <row r="554" spans="2:2" ht="15.75" customHeight="1" x14ac:dyDescent="0.2">
      <c r="B554" s="43"/>
    </row>
    <row r="555" spans="2:2" ht="15.75" customHeight="1" x14ac:dyDescent="0.2">
      <c r="B555" s="43"/>
    </row>
    <row r="556" spans="2:2" ht="15.75" customHeight="1" x14ac:dyDescent="0.2">
      <c r="B556" s="43"/>
    </row>
    <row r="557" spans="2:2" ht="15.75" customHeight="1" x14ac:dyDescent="0.2">
      <c r="B557" s="43"/>
    </row>
    <row r="558" spans="2:2" ht="15.75" customHeight="1" x14ac:dyDescent="0.2">
      <c r="B558" s="43"/>
    </row>
    <row r="559" spans="2:2" ht="15.75" customHeight="1" x14ac:dyDescent="0.2">
      <c r="B559" s="43"/>
    </row>
    <row r="560" spans="2:2" ht="15.75" customHeight="1" x14ac:dyDescent="0.2">
      <c r="B560" s="43"/>
    </row>
    <row r="561" spans="2:2" ht="15.75" customHeight="1" x14ac:dyDescent="0.2">
      <c r="B561" s="43"/>
    </row>
    <row r="562" spans="2:2" ht="15.75" customHeight="1" x14ac:dyDescent="0.2">
      <c r="B562" s="43"/>
    </row>
    <row r="563" spans="2:2" ht="15.75" customHeight="1" x14ac:dyDescent="0.2">
      <c r="B563" s="43"/>
    </row>
    <row r="564" spans="2:2" ht="15.75" customHeight="1" x14ac:dyDescent="0.2">
      <c r="B564" s="43"/>
    </row>
    <row r="565" spans="2:2" ht="15.75" customHeight="1" x14ac:dyDescent="0.2">
      <c r="B565" s="43"/>
    </row>
    <row r="566" spans="2:2" ht="15.75" customHeight="1" x14ac:dyDescent="0.2">
      <c r="B566" s="43"/>
    </row>
    <row r="567" spans="2:2" ht="15.75" customHeight="1" x14ac:dyDescent="0.2">
      <c r="B567" s="43"/>
    </row>
    <row r="568" spans="2:2" ht="15.75" customHeight="1" x14ac:dyDescent="0.2">
      <c r="B568" s="43"/>
    </row>
    <row r="569" spans="2:2" ht="15.75" customHeight="1" x14ac:dyDescent="0.2">
      <c r="B569" s="43"/>
    </row>
    <row r="570" spans="2:2" ht="15.75" customHeight="1" x14ac:dyDescent="0.2">
      <c r="B570" s="43"/>
    </row>
    <row r="571" spans="2:2" ht="15.75" customHeight="1" x14ac:dyDescent="0.2">
      <c r="B571" s="43"/>
    </row>
    <row r="572" spans="2:2" ht="15.75" customHeight="1" x14ac:dyDescent="0.2">
      <c r="B572" s="43"/>
    </row>
    <row r="573" spans="2:2" ht="15.75" customHeight="1" x14ac:dyDescent="0.2">
      <c r="B573" s="43"/>
    </row>
    <row r="574" spans="2:2" ht="15.75" customHeight="1" x14ac:dyDescent="0.2">
      <c r="B574" s="43"/>
    </row>
    <row r="575" spans="2:2" ht="15.75" customHeight="1" x14ac:dyDescent="0.2">
      <c r="B575" s="43"/>
    </row>
    <row r="576" spans="2:2" ht="15.75" customHeight="1" x14ac:dyDescent="0.2">
      <c r="B576" s="43"/>
    </row>
    <row r="577" spans="2:2" ht="15.75" customHeight="1" x14ac:dyDescent="0.2">
      <c r="B577" s="43"/>
    </row>
    <row r="578" spans="2:2" ht="15.75" customHeight="1" x14ac:dyDescent="0.2">
      <c r="B578" s="43"/>
    </row>
    <row r="579" spans="2:2" ht="15.75" customHeight="1" x14ac:dyDescent="0.2">
      <c r="B579" s="43"/>
    </row>
    <row r="580" spans="2:2" ht="15.75" customHeight="1" x14ac:dyDescent="0.2">
      <c r="B580" s="43"/>
    </row>
    <row r="581" spans="2:2" ht="15.75" customHeight="1" x14ac:dyDescent="0.2">
      <c r="B581" s="43"/>
    </row>
    <row r="582" spans="2:2" ht="15.75" customHeight="1" x14ac:dyDescent="0.2">
      <c r="B582" s="43"/>
    </row>
    <row r="583" spans="2:2" ht="15.75" customHeight="1" x14ac:dyDescent="0.2">
      <c r="B583" s="43"/>
    </row>
    <row r="584" spans="2:2" ht="15.75" customHeight="1" x14ac:dyDescent="0.2">
      <c r="B584" s="43"/>
    </row>
    <row r="585" spans="2:2" ht="15.75" customHeight="1" x14ac:dyDescent="0.2">
      <c r="B585" s="43"/>
    </row>
    <row r="586" spans="2:2" ht="15.75" customHeight="1" x14ac:dyDescent="0.2">
      <c r="B586" s="43"/>
    </row>
    <row r="587" spans="2:2" ht="15.75" customHeight="1" x14ac:dyDescent="0.2">
      <c r="B587" s="43"/>
    </row>
    <row r="588" spans="2:2" ht="15.75" customHeight="1" x14ac:dyDescent="0.2">
      <c r="B588" s="43"/>
    </row>
    <row r="589" spans="2:2" ht="15.75" customHeight="1" x14ac:dyDescent="0.2">
      <c r="B589" s="43"/>
    </row>
    <row r="590" spans="2:2" ht="15.75" customHeight="1" x14ac:dyDescent="0.2">
      <c r="B590" s="43"/>
    </row>
    <row r="591" spans="2:2" ht="15.75" customHeight="1" x14ac:dyDescent="0.2">
      <c r="B591" s="43"/>
    </row>
    <row r="592" spans="2:2" ht="15.75" customHeight="1" x14ac:dyDescent="0.2">
      <c r="B592" s="43"/>
    </row>
    <row r="593" spans="2:2" ht="15.75" customHeight="1" x14ac:dyDescent="0.2">
      <c r="B593" s="43"/>
    </row>
    <row r="594" spans="2:2" ht="15.75" customHeight="1" x14ac:dyDescent="0.2">
      <c r="B594" s="43"/>
    </row>
    <row r="595" spans="2:2" ht="15.75" customHeight="1" x14ac:dyDescent="0.2">
      <c r="B595" s="43"/>
    </row>
    <row r="596" spans="2:2" ht="15.75" customHeight="1" x14ac:dyDescent="0.2">
      <c r="B596" s="43"/>
    </row>
    <row r="597" spans="2:2" ht="15.75" customHeight="1" x14ac:dyDescent="0.2">
      <c r="B597" s="43"/>
    </row>
    <row r="598" spans="2:2" ht="15.75" customHeight="1" x14ac:dyDescent="0.2">
      <c r="B598" s="43"/>
    </row>
    <row r="599" spans="2:2" ht="15.75" customHeight="1" x14ac:dyDescent="0.2">
      <c r="B599" s="43"/>
    </row>
    <row r="600" spans="2:2" ht="15.75" customHeight="1" x14ac:dyDescent="0.2">
      <c r="B600" s="43"/>
    </row>
    <row r="601" spans="2:2" ht="15.75" customHeight="1" x14ac:dyDescent="0.2">
      <c r="B601" s="43"/>
    </row>
    <row r="602" spans="2:2" ht="15.75" customHeight="1" x14ac:dyDescent="0.2">
      <c r="B602" s="43"/>
    </row>
    <row r="603" spans="2:2" ht="15.75" customHeight="1" x14ac:dyDescent="0.2">
      <c r="B603" s="43"/>
    </row>
    <row r="604" spans="2:2" ht="15.75" customHeight="1" x14ac:dyDescent="0.2">
      <c r="B604" s="43"/>
    </row>
    <row r="605" spans="2:2" ht="15.75" customHeight="1" x14ac:dyDescent="0.2">
      <c r="B605" s="43"/>
    </row>
    <row r="606" spans="2:2" ht="15.75" customHeight="1" x14ac:dyDescent="0.2">
      <c r="B606" s="43"/>
    </row>
    <row r="607" spans="2:2" ht="15.75" customHeight="1" x14ac:dyDescent="0.2">
      <c r="B607" s="43"/>
    </row>
    <row r="608" spans="2:2" ht="15.75" customHeight="1" x14ac:dyDescent="0.2">
      <c r="B608" s="43"/>
    </row>
    <row r="609" spans="2:2" ht="15.75" customHeight="1" x14ac:dyDescent="0.2">
      <c r="B609" s="43"/>
    </row>
    <row r="610" spans="2:2" ht="15.75" customHeight="1" x14ac:dyDescent="0.2">
      <c r="B610" s="43"/>
    </row>
    <row r="611" spans="2:2" ht="15.75" customHeight="1" x14ac:dyDescent="0.2">
      <c r="B611" s="43"/>
    </row>
    <row r="612" spans="2:2" ht="15.75" customHeight="1" x14ac:dyDescent="0.2">
      <c r="B612" s="43"/>
    </row>
    <row r="613" spans="2:2" ht="15.75" customHeight="1" x14ac:dyDescent="0.2">
      <c r="B613" s="43"/>
    </row>
    <row r="614" spans="2:2" ht="15.75" customHeight="1" x14ac:dyDescent="0.2">
      <c r="B614" s="43"/>
    </row>
    <row r="615" spans="2:2" ht="15.75" customHeight="1" x14ac:dyDescent="0.2">
      <c r="B615" s="43"/>
    </row>
    <row r="616" spans="2:2" ht="15.75" customHeight="1" x14ac:dyDescent="0.2">
      <c r="B616" s="43"/>
    </row>
    <row r="617" spans="2:2" ht="15.75" customHeight="1" x14ac:dyDescent="0.2">
      <c r="B617" s="43"/>
    </row>
    <row r="618" spans="2:2" ht="15.75" customHeight="1" x14ac:dyDescent="0.2">
      <c r="B618" s="43"/>
    </row>
    <row r="619" spans="2:2" ht="15.75" customHeight="1" x14ac:dyDescent="0.2">
      <c r="B619" s="43"/>
    </row>
    <row r="620" spans="2:2" ht="15.75" customHeight="1" x14ac:dyDescent="0.2">
      <c r="B620" s="43"/>
    </row>
    <row r="621" spans="2:2" ht="15.75" customHeight="1" x14ac:dyDescent="0.2">
      <c r="B621" s="43"/>
    </row>
    <row r="622" spans="2:2" ht="15.75" customHeight="1" x14ac:dyDescent="0.2">
      <c r="B622" s="43"/>
    </row>
    <row r="623" spans="2:2" ht="15.75" customHeight="1" x14ac:dyDescent="0.2">
      <c r="B623" s="43"/>
    </row>
    <row r="624" spans="2:2" ht="15.75" customHeight="1" x14ac:dyDescent="0.2">
      <c r="B624" s="43"/>
    </row>
    <row r="625" spans="2:2" ht="15.75" customHeight="1" x14ac:dyDescent="0.2">
      <c r="B625" s="43"/>
    </row>
    <row r="626" spans="2:2" ht="15.75" customHeight="1" x14ac:dyDescent="0.2">
      <c r="B626" s="43"/>
    </row>
    <row r="627" spans="2:2" ht="15.75" customHeight="1" x14ac:dyDescent="0.2">
      <c r="B627" s="43"/>
    </row>
    <row r="628" spans="2:2" ht="15.75" customHeight="1" x14ac:dyDescent="0.2">
      <c r="B628" s="43"/>
    </row>
    <row r="629" spans="2:2" ht="15.75" customHeight="1" x14ac:dyDescent="0.2">
      <c r="B629" s="43"/>
    </row>
    <row r="630" spans="2:2" ht="15.75" customHeight="1" x14ac:dyDescent="0.2">
      <c r="B630" s="43"/>
    </row>
    <row r="631" spans="2:2" ht="15.75" customHeight="1" x14ac:dyDescent="0.2">
      <c r="B631" s="43"/>
    </row>
    <row r="632" spans="2:2" ht="15.75" customHeight="1" x14ac:dyDescent="0.2">
      <c r="B632" s="43"/>
    </row>
    <row r="633" spans="2:2" ht="15.75" customHeight="1" x14ac:dyDescent="0.2">
      <c r="B633" s="43"/>
    </row>
    <row r="634" spans="2:2" ht="15.75" customHeight="1" x14ac:dyDescent="0.2">
      <c r="B634" s="43"/>
    </row>
    <row r="635" spans="2:2" ht="15.75" customHeight="1" x14ac:dyDescent="0.2">
      <c r="B635" s="43"/>
    </row>
    <row r="636" spans="2:2" ht="15.75" customHeight="1" x14ac:dyDescent="0.2">
      <c r="B636" s="43"/>
    </row>
    <row r="637" spans="2:2" ht="15.75" customHeight="1" x14ac:dyDescent="0.2">
      <c r="B637" s="43"/>
    </row>
    <row r="638" spans="2:2" ht="15.75" customHeight="1" x14ac:dyDescent="0.2">
      <c r="B638" s="43"/>
    </row>
    <row r="639" spans="2:2" ht="15.75" customHeight="1" x14ac:dyDescent="0.2">
      <c r="B639" s="43"/>
    </row>
    <row r="640" spans="2:2" ht="15.75" customHeight="1" x14ac:dyDescent="0.2">
      <c r="B640" s="43"/>
    </row>
    <row r="641" spans="2:2" ht="15.75" customHeight="1" x14ac:dyDescent="0.2">
      <c r="B641" s="43"/>
    </row>
    <row r="642" spans="2:2" ht="15.75" customHeight="1" x14ac:dyDescent="0.2">
      <c r="B642" s="43"/>
    </row>
    <row r="643" spans="2:2" ht="15.75" customHeight="1" x14ac:dyDescent="0.2">
      <c r="B643" s="43"/>
    </row>
    <row r="644" spans="2:2" ht="15.75" customHeight="1" x14ac:dyDescent="0.2">
      <c r="B644" s="43"/>
    </row>
    <row r="645" spans="2:2" ht="15.75" customHeight="1" x14ac:dyDescent="0.2">
      <c r="B645" s="43"/>
    </row>
    <row r="646" spans="2:2" ht="15.75" customHeight="1" x14ac:dyDescent="0.2">
      <c r="B646" s="43"/>
    </row>
    <row r="647" spans="2:2" ht="15.75" customHeight="1" x14ac:dyDescent="0.2">
      <c r="B647" s="43"/>
    </row>
    <row r="648" spans="2:2" ht="15.75" customHeight="1" x14ac:dyDescent="0.2">
      <c r="B648" s="43"/>
    </row>
    <row r="649" spans="2:2" ht="15.75" customHeight="1" x14ac:dyDescent="0.2">
      <c r="B649" s="43"/>
    </row>
    <row r="650" spans="2:2" ht="15.75" customHeight="1" x14ac:dyDescent="0.2">
      <c r="B650" s="43"/>
    </row>
    <row r="651" spans="2:2" ht="15.75" customHeight="1" x14ac:dyDescent="0.2">
      <c r="B651" s="43"/>
    </row>
    <row r="652" spans="2:2" ht="15.75" customHeight="1" x14ac:dyDescent="0.2">
      <c r="B652" s="43"/>
    </row>
    <row r="653" spans="2:2" ht="15.75" customHeight="1" x14ac:dyDescent="0.2">
      <c r="B653" s="43"/>
    </row>
    <row r="654" spans="2:2" ht="15.75" customHeight="1" x14ac:dyDescent="0.2">
      <c r="B654" s="43"/>
    </row>
    <row r="655" spans="2:2" ht="15.75" customHeight="1" x14ac:dyDescent="0.2">
      <c r="B655" s="43"/>
    </row>
    <row r="656" spans="2:2" ht="15.75" customHeight="1" x14ac:dyDescent="0.2">
      <c r="B656" s="43"/>
    </row>
    <row r="657" spans="2:2" ht="15.75" customHeight="1" x14ac:dyDescent="0.2">
      <c r="B657" s="43"/>
    </row>
    <row r="658" spans="2:2" ht="15.75" customHeight="1" x14ac:dyDescent="0.2">
      <c r="B658" s="43"/>
    </row>
    <row r="659" spans="2:2" ht="15.75" customHeight="1" x14ac:dyDescent="0.2">
      <c r="B659" s="43"/>
    </row>
    <row r="660" spans="2:2" ht="15.75" customHeight="1" x14ac:dyDescent="0.2">
      <c r="B660" s="43"/>
    </row>
    <row r="661" spans="2:2" ht="15.75" customHeight="1" x14ac:dyDescent="0.2">
      <c r="B661" s="43"/>
    </row>
    <row r="662" spans="2:2" ht="15.75" customHeight="1" x14ac:dyDescent="0.2">
      <c r="B662" s="43"/>
    </row>
    <row r="663" spans="2:2" ht="15.75" customHeight="1" x14ac:dyDescent="0.2">
      <c r="B663" s="43"/>
    </row>
    <row r="664" spans="2:2" ht="15.75" customHeight="1" x14ac:dyDescent="0.2">
      <c r="B664" s="43"/>
    </row>
    <row r="665" spans="2:2" ht="15.75" customHeight="1" x14ac:dyDescent="0.2">
      <c r="B665" s="43"/>
    </row>
    <row r="666" spans="2:2" ht="15.75" customHeight="1" x14ac:dyDescent="0.2">
      <c r="B666" s="43"/>
    </row>
    <row r="667" spans="2:2" ht="15.75" customHeight="1" x14ac:dyDescent="0.2">
      <c r="B667" s="43"/>
    </row>
    <row r="668" spans="2:2" ht="15.75" customHeight="1" x14ac:dyDescent="0.2">
      <c r="B668" s="43"/>
    </row>
    <row r="669" spans="2:2" ht="15.75" customHeight="1" x14ac:dyDescent="0.2">
      <c r="B669" s="43"/>
    </row>
    <row r="670" spans="2:2" ht="15.75" customHeight="1" x14ac:dyDescent="0.2">
      <c r="B670" s="43"/>
    </row>
    <row r="671" spans="2:2" ht="15.75" customHeight="1" x14ac:dyDescent="0.2">
      <c r="B671" s="43"/>
    </row>
    <row r="672" spans="2:2" ht="15.75" customHeight="1" x14ac:dyDescent="0.2">
      <c r="B672" s="43"/>
    </row>
    <row r="673" spans="2:2" ht="15.75" customHeight="1" x14ac:dyDescent="0.2">
      <c r="B673" s="43"/>
    </row>
    <row r="674" spans="2:2" ht="15.75" customHeight="1" x14ac:dyDescent="0.2">
      <c r="B674" s="43"/>
    </row>
    <row r="675" spans="2:2" ht="15.75" customHeight="1" x14ac:dyDescent="0.2">
      <c r="B675" s="43"/>
    </row>
    <row r="676" spans="2:2" ht="15.75" customHeight="1" x14ac:dyDescent="0.2">
      <c r="B676" s="43"/>
    </row>
    <row r="677" spans="2:2" ht="15.75" customHeight="1" x14ac:dyDescent="0.2">
      <c r="B677" s="43"/>
    </row>
    <row r="678" spans="2:2" ht="15.75" customHeight="1" x14ac:dyDescent="0.2">
      <c r="B678" s="43"/>
    </row>
    <row r="679" spans="2:2" ht="15.75" customHeight="1" x14ac:dyDescent="0.2">
      <c r="B679" s="43"/>
    </row>
    <row r="680" spans="2:2" ht="15.75" customHeight="1" x14ac:dyDescent="0.2">
      <c r="B680" s="43"/>
    </row>
    <row r="681" spans="2:2" ht="15.75" customHeight="1" x14ac:dyDescent="0.2">
      <c r="B681" s="43"/>
    </row>
    <row r="682" spans="2:2" ht="15.75" customHeight="1" x14ac:dyDescent="0.2">
      <c r="B682" s="43"/>
    </row>
    <row r="683" spans="2:2" ht="15.75" customHeight="1" x14ac:dyDescent="0.2">
      <c r="B683" s="43"/>
    </row>
    <row r="684" spans="2:2" ht="15.75" customHeight="1" x14ac:dyDescent="0.2">
      <c r="B684" s="43"/>
    </row>
    <row r="685" spans="2:2" ht="15.75" customHeight="1" x14ac:dyDescent="0.2">
      <c r="B685" s="43"/>
    </row>
    <row r="686" spans="2:2" ht="15.75" customHeight="1" x14ac:dyDescent="0.2">
      <c r="B686" s="43"/>
    </row>
    <row r="687" spans="2:2" ht="15.75" customHeight="1" x14ac:dyDescent="0.2">
      <c r="B687" s="43"/>
    </row>
    <row r="688" spans="2:2" ht="15.75" customHeight="1" x14ac:dyDescent="0.2">
      <c r="B688" s="43"/>
    </row>
    <row r="689" spans="2:2" ht="15.75" customHeight="1" x14ac:dyDescent="0.2">
      <c r="B689" s="43"/>
    </row>
    <row r="690" spans="2:2" ht="15.75" customHeight="1" x14ac:dyDescent="0.2">
      <c r="B690" s="43"/>
    </row>
    <row r="691" spans="2:2" ht="15.75" customHeight="1" x14ac:dyDescent="0.2">
      <c r="B691" s="43"/>
    </row>
    <row r="692" spans="2:2" ht="15.75" customHeight="1" x14ac:dyDescent="0.2">
      <c r="B692" s="43"/>
    </row>
    <row r="693" spans="2:2" ht="15.75" customHeight="1" x14ac:dyDescent="0.2">
      <c r="B693" s="43"/>
    </row>
    <row r="694" spans="2:2" ht="15.75" customHeight="1" x14ac:dyDescent="0.2">
      <c r="B694" s="43"/>
    </row>
    <row r="695" spans="2:2" ht="15.75" customHeight="1" x14ac:dyDescent="0.2">
      <c r="B695" s="43"/>
    </row>
    <row r="696" spans="2:2" ht="15.75" customHeight="1" x14ac:dyDescent="0.2">
      <c r="B696" s="43"/>
    </row>
    <row r="697" spans="2:2" ht="15.75" customHeight="1" x14ac:dyDescent="0.2">
      <c r="B697" s="43"/>
    </row>
    <row r="698" spans="2:2" ht="15.75" customHeight="1" x14ac:dyDescent="0.2">
      <c r="B698" s="43"/>
    </row>
    <row r="699" spans="2:2" ht="15.75" customHeight="1" x14ac:dyDescent="0.2">
      <c r="B699" s="43"/>
    </row>
    <row r="700" spans="2:2" ht="15.75" customHeight="1" x14ac:dyDescent="0.2">
      <c r="B700" s="43"/>
    </row>
    <row r="701" spans="2:2" ht="15.75" customHeight="1" x14ac:dyDescent="0.2">
      <c r="B701" s="43"/>
    </row>
    <row r="702" spans="2:2" ht="15.75" customHeight="1" x14ac:dyDescent="0.2">
      <c r="B702" s="43"/>
    </row>
    <row r="703" spans="2:2" ht="15.75" customHeight="1" x14ac:dyDescent="0.2">
      <c r="B703" s="43"/>
    </row>
    <row r="704" spans="2:2" ht="15.75" customHeight="1" x14ac:dyDescent="0.2">
      <c r="B704" s="43"/>
    </row>
    <row r="705" spans="2:2" ht="15.75" customHeight="1" x14ac:dyDescent="0.2">
      <c r="B705" s="43"/>
    </row>
    <row r="706" spans="2:2" ht="15.75" customHeight="1" x14ac:dyDescent="0.2">
      <c r="B706" s="43"/>
    </row>
    <row r="707" spans="2:2" ht="15.75" customHeight="1" x14ac:dyDescent="0.2">
      <c r="B707" s="43"/>
    </row>
    <row r="708" spans="2:2" ht="15.75" customHeight="1" x14ac:dyDescent="0.2">
      <c r="B708" s="43"/>
    </row>
    <row r="709" spans="2:2" ht="15.75" customHeight="1" x14ac:dyDescent="0.2">
      <c r="B709" s="43"/>
    </row>
    <row r="710" spans="2:2" ht="15.75" customHeight="1" x14ac:dyDescent="0.2">
      <c r="B710" s="43"/>
    </row>
    <row r="711" spans="2:2" ht="15.75" customHeight="1" x14ac:dyDescent="0.2">
      <c r="B711" s="43"/>
    </row>
    <row r="712" spans="2:2" ht="15.75" customHeight="1" x14ac:dyDescent="0.2">
      <c r="B712" s="43"/>
    </row>
    <row r="713" spans="2:2" ht="15.75" customHeight="1" x14ac:dyDescent="0.2">
      <c r="B713" s="43"/>
    </row>
    <row r="714" spans="2:2" ht="15.75" customHeight="1" x14ac:dyDescent="0.2">
      <c r="B714" s="43"/>
    </row>
    <row r="715" spans="2:2" ht="15.75" customHeight="1" x14ac:dyDescent="0.2">
      <c r="B715" s="43"/>
    </row>
    <row r="716" spans="2:2" ht="15.75" customHeight="1" x14ac:dyDescent="0.2">
      <c r="B716" s="43"/>
    </row>
    <row r="717" spans="2:2" ht="15.75" customHeight="1" x14ac:dyDescent="0.2">
      <c r="B717" s="43"/>
    </row>
    <row r="718" spans="2:2" ht="15.75" customHeight="1" x14ac:dyDescent="0.2">
      <c r="B718" s="43"/>
    </row>
    <row r="719" spans="2:2" ht="15.75" customHeight="1" x14ac:dyDescent="0.2">
      <c r="B719" s="43"/>
    </row>
    <row r="720" spans="2:2" ht="15.75" customHeight="1" x14ac:dyDescent="0.2">
      <c r="B720" s="43"/>
    </row>
    <row r="721" spans="2:2" ht="15.75" customHeight="1" x14ac:dyDescent="0.2">
      <c r="B721" s="43"/>
    </row>
    <row r="722" spans="2:2" ht="15.75" customHeight="1" x14ac:dyDescent="0.2">
      <c r="B722" s="43"/>
    </row>
    <row r="723" spans="2:2" ht="15.75" customHeight="1" x14ac:dyDescent="0.2">
      <c r="B723" s="43"/>
    </row>
    <row r="724" spans="2:2" ht="15.75" customHeight="1" x14ac:dyDescent="0.2">
      <c r="B724" s="43"/>
    </row>
    <row r="725" spans="2:2" ht="15.75" customHeight="1" x14ac:dyDescent="0.2">
      <c r="B725" s="43"/>
    </row>
    <row r="726" spans="2:2" ht="15.75" customHeight="1" x14ac:dyDescent="0.2">
      <c r="B726" s="43"/>
    </row>
    <row r="727" spans="2:2" ht="15.75" customHeight="1" x14ac:dyDescent="0.2">
      <c r="B727" s="43"/>
    </row>
    <row r="728" spans="2:2" ht="15.75" customHeight="1" x14ac:dyDescent="0.2">
      <c r="B728" s="43"/>
    </row>
    <row r="729" spans="2:2" ht="15.75" customHeight="1" x14ac:dyDescent="0.2">
      <c r="B729" s="43"/>
    </row>
    <row r="730" spans="2:2" ht="15.75" customHeight="1" x14ac:dyDescent="0.2">
      <c r="B730" s="43"/>
    </row>
    <row r="731" spans="2:2" ht="15.75" customHeight="1" x14ac:dyDescent="0.2">
      <c r="B731" s="43"/>
    </row>
    <row r="732" spans="2:2" ht="15.75" customHeight="1" x14ac:dyDescent="0.2">
      <c r="B732" s="43"/>
    </row>
    <row r="733" spans="2:2" ht="15.75" customHeight="1" x14ac:dyDescent="0.2">
      <c r="B733" s="43"/>
    </row>
    <row r="734" spans="2:2" ht="15.75" customHeight="1" x14ac:dyDescent="0.2">
      <c r="B734" s="43"/>
    </row>
    <row r="735" spans="2:2" ht="15.75" customHeight="1" x14ac:dyDescent="0.2">
      <c r="B735" s="43"/>
    </row>
    <row r="736" spans="2:2" ht="15.75" customHeight="1" x14ac:dyDescent="0.2">
      <c r="B736" s="43"/>
    </row>
    <row r="737" spans="2:2" ht="15.75" customHeight="1" x14ac:dyDescent="0.2">
      <c r="B737" s="43"/>
    </row>
    <row r="738" spans="2:2" ht="15.75" customHeight="1" x14ac:dyDescent="0.2">
      <c r="B738" s="43"/>
    </row>
    <row r="739" spans="2:2" ht="15.75" customHeight="1" x14ac:dyDescent="0.2">
      <c r="B739" s="43"/>
    </row>
    <row r="740" spans="2:2" ht="15.75" customHeight="1" x14ac:dyDescent="0.2">
      <c r="B740" s="43"/>
    </row>
    <row r="741" spans="2:2" ht="15.75" customHeight="1" x14ac:dyDescent="0.2">
      <c r="B741" s="43"/>
    </row>
    <row r="742" spans="2:2" ht="15.75" customHeight="1" x14ac:dyDescent="0.2">
      <c r="B742" s="43"/>
    </row>
    <row r="743" spans="2:2" ht="15.75" customHeight="1" x14ac:dyDescent="0.2">
      <c r="B743" s="43"/>
    </row>
    <row r="744" spans="2:2" ht="15.75" customHeight="1" x14ac:dyDescent="0.2">
      <c r="B744" s="43"/>
    </row>
    <row r="745" spans="2:2" ht="15.75" customHeight="1" x14ac:dyDescent="0.2">
      <c r="B745" s="43"/>
    </row>
    <row r="746" spans="2:2" ht="15.75" customHeight="1" x14ac:dyDescent="0.2">
      <c r="B746" s="43"/>
    </row>
    <row r="747" spans="2:2" ht="15.75" customHeight="1" x14ac:dyDescent="0.2">
      <c r="B747" s="43"/>
    </row>
    <row r="748" spans="2:2" ht="15.75" customHeight="1" x14ac:dyDescent="0.2">
      <c r="B748" s="43"/>
    </row>
    <row r="749" spans="2:2" ht="15.75" customHeight="1" x14ac:dyDescent="0.2">
      <c r="B749" s="43"/>
    </row>
    <row r="750" spans="2:2" ht="15.75" customHeight="1" x14ac:dyDescent="0.2">
      <c r="B750" s="43"/>
    </row>
    <row r="751" spans="2:2" ht="15.75" customHeight="1" x14ac:dyDescent="0.2">
      <c r="B751" s="43"/>
    </row>
    <row r="752" spans="2:2" ht="15.75" customHeight="1" x14ac:dyDescent="0.2">
      <c r="B752" s="43"/>
    </row>
    <row r="753" spans="2:2" ht="15.75" customHeight="1" x14ac:dyDescent="0.2">
      <c r="B753" s="43"/>
    </row>
    <row r="754" spans="2:2" ht="15.75" customHeight="1" x14ac:dyDescent="0.2">
      <c r="B754" s="43"/>
    </row>
    <row r="755" spans="2:2" ht="15.75" customHeight="1" x14ac:dyDescent="0.2">
      <c r="B755" s="43"/>
    </row>
    <row r="756" spans="2:2" ht="15.75" customHeight="1" x14ac:dyDescent="0.2">
      <c r="B756" s="43"/>
    </row>
    <row r="757" spans="2:2" ht="15.75" customHeight="1" x14ac:dyDescent="0.2">
      <c r="B757" s="43"/>
    </row>
    <row r="758" spans="2:2" ht="15.75" customHeight="1" x14ac:dyDescent="0.2">
      <c r="B758" s="43"/>
    </row>
    <row r="759" spans="2:2" ht="15.75" customHeight="1" x14ac:dyDescent="0.2">
      <c r="B759" s="43"/>
    </row>
    <row r="760" spans="2:2" ht="15.75" customHeight="1" x14ac:dyDescent="0.2">
      <c r="B760" s="43"/>
    </row>
    <row r="761" spans="2:2" ht="15.75" customHeight="1" x14ac:dyDescent="0.2">
      <c r="B761" s="43"/>
    </row>
    <row r="762" spans="2:2" ht="15.75" customHeight="1" x14ac:dyDescent="0.2">
      <c r="B762" s="43"/>
    </row>
    <row r="763" spans="2:2" ht="15.75" customHeight="1" x14ac:dyDescent="0.2">
      <c r="B763" s="43"/>
    </row>
    <row r="764" spans="2:2" ht="15.75" customHeight="1" x14ac:dyDescent="0.2">
      <c r="B764" s="43"/>
    </row>
    <row r="765" spans="2:2" ht="15.75" customHeight="1" x14ac:dyDescent="0.2">
      <c r="B765" s="43"/>
    </row>
    <row r="766" spans="2:2" ht="15.75" customHeight="1" x14ac:dyDescent="0.2">
      <c r="B766" s="43"/>
    </row>
    <row r="767" spans="2:2" ht="15.75" customHeight="1" x14ac:dyDescent="0.2">
      <c r="B767" s="43"/>
    </row>
    <row r="768" spans="2:2" ht="15.75" customHeight="1" x14ac:dyDescent="0.2">
      <c r="B768" s="43"/>
    </row>
    <row r="769" spans="2:2" ht="15.75" customHeight="1" x14ac:dyDescent="0.2">
      <c r="B769" s="43"/>
    </row>
    <row r="770" spans="2:2" ht="15.75" customHeight="1" x14ac:dyDescent="0.2">
      <c r="B770" s="43"/>
    </row>
    <row r="771" spans="2:2" ht="15.75" customHeight="1" x14ac:dyDescent="0.2">
      <c r="B771" s="43"/>
    </row>
    <row r="772" spans="2:2" ht="15.75" customHeight="1" x14ac:dyDescent="0.2">
      <c r="B772" s="43"/>
    </row>
    <row r="773" spans="2:2" ht="15.75" customHeight="1" x14ac:dyDescent="0.2">
      <c r="B773" s="43"/>
    </row>
    <row r="774" spans="2:2" ht="15.75" customHeight="1" x14ac:dyDescent="0.2">
      <c r="B774" s="43"/>
    </row>
    <row r="775" spans="2:2" ht="15.75" customHeight="1" x14ac:dyDescent="0.2">
      <c r="B775" s="43"/>
    </row>
    <row r="776" spans="2:2" ht="15.75" customHeight="1" x14ac:dyDescent="0.2">
      <c r="B776" s="43"/>
    </row>
    <row r="777" spans="2:2" ht="15.75" customHeight="1" x14ac:dyDescent="0.2">
      <c r="B777" s="43"/>
    </row>
    <row r="778" spans="2:2" ht="15.75" customHeight="1" x14ac:dyDescent="0.2">
      <c r="B778" s="43"/>
    </row>
    <row r="779" spans="2:2" ht="15.75" customHeight="1" x14ac:dyDescent="0.2">
      <c r="B779" s="43"/>
    </row>
    <row r="780" spans="2:2" ht="15.75" customHeight="1" x14ac:dyDescent="0.2">
      <c r="B780" s="43"/>
    </row>
    <row r="781" spans="2:2" ht="15.75" customHeight="1" x14ac:dyDescent="0.2">
      <c r="B781" s="43"/>
    </row>
    <row r="782" spans="2:2" ht="15.75" customHeight="1" x14ac:dyDescent="0.2">
      <c r="B782" s="43"/>
    </row>
    <row r="783" spans="2:2" ht="15.75" customHeight="1" x14ac:dyDescent="0.2">
      <c r="B783" s="43"/>
    </row>
    <row r="784" spans="2:2" ht="15.75" customHeight="1" x14ac:dyDescent="0.2">
      <c r="B784" s="43"/>
    </row>
    <row r="785" spans="2:2" ht="15.75" customHeight="1" x14ac:dyDescent="0.2">
      <c r="B785" s="43"/>
    </row>
    <row r="786" spans="2:2" ht="15.75" customHeight="1" x14ac:dyDescent="0.2">
      <c r="B786" s="43"/>
    </row>
    <row r="787" spans="2:2" ht="15.75" customHeight="1" x14ac:dyDescent="0.2">
      <c r="B787" s="43"/>
    </row>
    <row r="788" spans="2:2" ht="15.75" customHeight="1" x14ac:dyDescent="0.2">
      <c r="B788" s="43"/>
    </row>
    <row r="789" spans="2:2" ht="15.75" customHeight="1" x14ac:dyDescent="0.2">
      <c r="B789" s="43"/>
    </row>
    <row r="790" spans="2:2" ht="15.75" customHeight="1" x14ac:dyDescent="0.2">
      <c r="B790" s="43"/>
    </row>
    <row r="791" spans="2:2" ht="15.75" customHeight="1" x14ac:dyDescent="0.2">
      <c r="B791" s="43"/>
    </row>
    <row r="792" spans="2:2" ht="15.75" customHeight="1" x14ac:dyDescent="0.2">
      <c r="B792" s="43"/>
    </row>
    <row r="793" spans="2:2" ht="15.75" customHeight="1" x14ac:dyDescent="0.2">
      <c r="B793" s="43"/>
    </row>
    <row r="794" spans="2:2" ht="15.75" customHeight="1" x14ac:dyDescent="0.2">
      <c r="B794" s="43"/>
    </row>
    <row r="795" spans="2:2" ht="15.75" customHeight="1" x14ac:dyDescent="0.2">
      <c r="B795" s="43"/>
    </row>
    <row r="796" spans="2:2" ht="15.75" customHeight="1" x14ac:dyDescent="0.2">
      <c r="B796" s="43"/>
    </row>
    <row r="797" spans="2:2" ht="15.75" customHeight="1" x14ac:dyDescent="0.2">
      <c r="B797" s="43"/>
    </row>
    <row r="798" spans="2:2" ht="15.75" customHeight="1" x14ac:dyDescent="0.2">
      <c r="B798" s="43"/>
    </row>
    <row r="799" spans="2:2" ht="15.75" customHeight="1" x14ac:dyDescent="0.2">
      <c r="B799" s="43"/>
    </row>
    <row r="800" spans="2:2" ht="15.75" customHeight="1" x14ac:dyDescent="0.2">
      <c r="B800" s="43"/>
    </row>
    <row r="801" spans="2:2" ht="15.75" customHeight="1" x14ac:dyDescent="0.2">
      <c r="B801" s="43"/>
    </row>
    <row r="802" spans="2:2" ht="15.75" customHeight="1" x14ac:dyDescent="0.2">
      <c r="B802" s="43"/>
    </row>
    <row r="803" spans="2:2" ht="15.75" customHeight="1" x14ac:dyDescent="0.2">
      <c r="B803" s="43"/>
    </row>
    <row r="804" spans="2:2" ht="15.75" customHeight="1" x14ac:dyDescent="0.2">
      <c r="B804" s="43"/>
    </row>
    <row r="805" spans="2:2" ht="15.75" customHeight="1" x14ac:dyDescent="0.2">
      <c r="B805" s="43"/>
    </row>
    <row r="806" spans="2:2" ht="15.75" customHeight="1" x14ac:dyDescent="0.2">
      <c r="B806" s="43"/>
    </row>
    <row r="807" spans="2:2" ht="15.75" customHeight="1" x14ac:dyDescent="0.2">
      <c r="B807" s="43"/>
    </row>
    <row r="808" spans="2:2" ht="15.75" customHeight="1" x14ac:dyDescent="0.2">
      <c r="B808" s="43"/>
    </row>
    <row r="809" spans="2:2" ht="15.75" customHeight="1" x14ac:dyDescent="0.2">
      <c r="B809" s="43"/>
    </row>
    <row r="810" spans="2:2" ht="15.75" customHeight="1" x14ac:dyDescent="0.2">
      <c r="B810" s="43"/>
    </row>
    <row r="811" spans="2:2" ht="15.75" customHeight="1" x14ac:dyDescent="0.2">
      <c r="B811" s="43"/>
    </row>
    <row r="812" spans="2:2" ht="15.75" customHeight="1" x14ac:dyDescent="0.2">
      <c r="B812" s="43"/>
    </row>
    <row r="813" spans="2:2" ht="15.75" customHeight="1" x14ac:dyDescent="0.2">
      <c r="B813" s="43"/>
    </row>
    <row r="814" spans="2:2" ht="15.75" customHeight="1" x14ac:dyDescent="0.2">
      <c r="B814" s="43"/>
    </row>
    <row r="815" spans="2:2" ht="15.75" customHeight="1" x14ac:dyDescent="0.2">
      <c r="B815" s="43"/>
    </row>
    <row r="816" spans="2:2" ht="15.75" customHeight="1" x14ac:dyDescent="0.2">
      <c r="B816" s="43"/>
    </row>
    <row r="817" spans="2:2" ht="15.75" customHeight="1" x14ac:dyDescent="0.2">
      <c r="B817" s="43"/>
    </row>
    <row r="818" spans="2:2" ht="15.75" customHeight="1" x14ac:dyDescent="0.2">
      <c r="B818" s="43"/>
    </row>
    <row r="819" spans="2:2" ht="15.75" customHeight="1" x14ac:dyDescent="0.2">
      <c r="B819" s="43"/>
    </row>
    <row r="820" spans="2:2" ht="15.75" customHeight="1" x14ac:dyDescent="0.2">
      <c r="B820" s="43"/>
    </row>
    <row r="821" spans="2:2" ht="15.75" customHeight="1" x14ac:dyDescent="0.2">
      <c r="B821" s="43"/>
    </row>
    <row r="822" spans="2:2" ht="15.75" customHeight="1" x14ac:dyDescent="0.2">
      <c r="B822" s="43"/>
    </row>
    <row r="823" spans="2:2" ht="15.75" customHeight="1" x14ac:dyDescent="0.2">
      <c r="B823" s="43"/>
    </row>
    <row r="824" spans="2:2" ht="15.75" customHeight="1" x14ac:dyDescent="0.2">
      <c r="B824" s="43"/>
    </row>
    <row r="825" spans="2:2" ht="15.75" customHeight="1" x14ac:dyDescent="0.2">
      <c r="B825" s="43"/>
    </row>
    <row r="826" spans="2:2" ht="15.75" customHeight="1" x14ac:dyDescent="0.2">
      <c r="B826" s="43"/>
    </row>
    <row r="827" spans="2:2" ht="15.75" customHeight="1" x14ac:dyDescent="0.2">
      <c r="B827" s="43"/>
    </row>
    <row r="828" spans="2:2" ht="15.75" customHeight="1" x14ac:dyDescent="0.2">
      <c r="B828" s="43"/>
    </row>
    <row r="829" spans="2:2" ht="15.75" customHeight="1" x14ac:dyDescent="0.2">
      <c r="B829" s="43"/>
    </row>
    <row r="830" spans="2:2" ht="15.75" customHeight="1" x14ac:dyDescent="0.2">
      <c r="B830" s="43"/>
    </row>
    <row r="831" spans="2:2" ht="15.75" customHeight="1" x14ac:dyDescent="0.2">
      <c r="B831" s="43"/>
    </row>
    <row r="832" spans="2:2" ht="15.75" customHeight="1" x14ac:dyDescent="0.2">
      <c r="B832" s="43"/>
    </row>
    <row r="833" spans="2:2" ht="15.75" customHeight="1" x14ac:dyDescent="0.2">
      <c r="B833" s="43"/>
    </row>
    <row r="834" spans="2:2" ht="15.75" customHeight="1" x14ac:dyDescent="0.2">
      <c r="B834" s="43"/>
    </row>
    <row r="835" spans="2:2" ht="15.75" customHeight="1" x14ac:dyDescent="0.2">
      <c r="B835" s="43"/>
    </row>
    <row r="836" spans="2:2" ht="15.75" customHeight="1" x14ac:dyDescent="0.2">
      <c r="B836" s="43"/>
    </row>
    <row r="837" spans="2:2" ht="15.75" customHeight="1" x14ac:dyDescent="0.2">
      <c r="B837" s="43"/>
    </row>
    <row r="838" spans="2:2" ht="15.75" customHeight="1" x14ac:dyDescent="0.2">
      <c r="B838" s="43"/>
    </row>
    <row r="839" spans="2:2" ht="15.75" customHeight="1" x14ac:dyDescent="0.2">
      <c r="B839" s="43"/>
    </row>
    <row r="840" spans="2:2" ht="15.75" customHeight="1" x14ac:dyDescent="0.2">
      <c r="B840" s="43"/>
    </row>
    <row r="841" spans="2:2" ht="15.75" customHeight="1" x14ac:dyDescent="0.2">
      <c r="B841" s="43"/>
    </row>
    <row r="842" spans="2:2" ht="15.75" customHeight="1" x14ac:dyDescent="0.2">
      <c r="B842" s="43"/>
    </row>
    <row r="843" spans="2:2" ht="15.75" customHeight="1" x14ac:dyDescent="0.2">
      <c r="B843" s="43"/>
    </row>
    <row r="844" spans="2:2" ht="15.75" customHeight="1" x14ac:dyDescent="0.2">
      <c r="B844" s="43"/>
    </row>
    <row r="845" spans="2:2" ht="15.75" customHeight="1" x14ac:dyDescent="0.2">
      <c r="B845" s="43"/>
    </row>
    <row r="846" spans="2:2" ht="15.75" customHeight="1" x14ac:dyDescent="0.2">
      <c r="B846" s="43"/>
    </row>
    <row r="847" spans="2:2" ht="15.75" customHeight="1" x14ac:dyDescent="0.2">
      <c r="B847" s="43"/>
    </row>
    <row r="848" spans="2:2" ht="15.75" customHeight="1" x14ac:dyDescent="0.2">
      <c r="B848" s="43"/>
    </row>
    <row r="849" spans="2:2" ht="15.75" customHeight="1" x14ac:dyDescent="0.2">
      <c r="B849" s="43"/>
    </row>
    <row r="850" spans="2:2" ht="15.75" customHeight="1" x14ac:dyDescent="0.2">
      <c r="B850" s="43"/>
    </row>
    <row r="851" spans="2:2" ht="15.75" customHeight="1" x14ac:dyDescent="0.2">
      <c r="B851" s="43"/>
    </row>
    <row r="852" spans="2:2" ht="15.75" customHeight="1" x14ac:dyDescent="0.2">
      <c r="B852" s="43"/>
    </row>
    <row r="853" spans="2:2" ht="15.75" customHeight="1" x14ac:dyDescent="0.2">
      <c r="B853" s="43"/>
    </row>
    <row r="854" spans="2:2" ht="15.75" customHeight="1" x14ac:dyDescent="0.2">
      <c r="B854" s="43"/>
    </row>
    <row r="855" spans="2:2" ht="15.75" customHeight="1" x14ac:dyDescent="0.2">
      <c r="B855" s="43"/>
    </row>
    <row r="856" spans="2:2" ht="15.75" customHeight="1" x14ac:dyDescent="0.2">
      <c r="B856" s="43"/>
    </row>
    <row r="857" spans="2:2" ht="15.75" customHeight="1" x14ac:dyDescent="0.2">
      <c r="B857" s="43"/>
    </row>
    <row r="858" spans="2:2" ht="15.75" customHeight="1" x14ac:dyDescent="0.2">
      <c r="B858" s="43"/>
    </row>
    <row r="859" spans="2:2" ht="15.75" customHeight="1" x14ac:dyDescent="0.2">
      <c r="B859" s="43"/>
    </row>
    <row r="860" spans="2:2" ht="15.75" customHeight="1" x14ac:dyDescent="0.2">
      <c r="B860" s="43"/>
    </row>
    <row r="861" spans="2:2" ht="15.75" customHeight="1" x14ac:dyDescent="0.2">
      <c r="B861" s="43"/>
    </row>
    <row r="862" spans="2:2" ht="15.75" customHeight="1" x14ac:dyDescent="0.2">
      <c r="B862" s="43"/>
    </row>
    <row r="863" spans="2:2" ht="15.75" customHeight="1" x14ac:dyDescent="0.2">
      <c r="B863" s="43"/>
    </row>
    <row r="864" spans="2:2" ht="15.75" customHeight="1" x14ac:dyDescent="0.2">
      <c r="B864" s="43"/>
    </row>
    <row r="865" spans="2:2" ht="15.75" customHeight="1" x14ac:dyDescent="0.2">
      <c r="B865" s="43"/>
    </row>
    <row r="866" spans="2:2" ht="15.75" customHeight="1" x14ac:dyDescent="0.2">
      <c r="B866" s="43"/>
    </row>
    <row r="867" spans="2:2" ht="15.75" customHeight="1" x14ac:dyDescent="0.2">
      <c r="B867" s="43"/>
    </row>
    <row r="868" spans="2:2" ht="15.75" customHeight="1" x14ac:dyDescent="0.2">
      <c r="B868" s="43"/>
    </row>
    <row r="869" spans="2:2" ht="15.75" customHeight="1" x14ac:dyDescent="0.2">
      <c r="B869" s="43"/>
    </row>
    <row r="870" spans="2:2" ht="15.75" customHeight="1" x14ac:dyDescent="0.2">
      <c r="B870" s="43"/>
    </row>
    <row r="871" spans="2:2" ht="15.75" customHeight="1" x14ac:dyDescent="0.2">
      <c r="B871" s="43"/>
    </row>
    <row r="872" spans="2:2" ht="15.75" customHeight="1" x14ac:dyDescent="0.2">
      <c r="B872" s="43"/>
    </row>
    <row r="873" spans="2:2" ht="15.75" customHeight="1" x14ac:dyDescent="0.2">
      <c r="B873" s="43"/>
    </row>
    <row r="874" spans="2:2" ht="15.75" customHeight="1" x14ac:dyDescent="0.2">
      <c r="B874" s="43"/>
    </row>
    <row r="875" spans="2:2" ht="15.75" customHeight="1" x14ac:dyDescent="0.2">
      <c r="B875" s="43"/>
    </row>
    <row r="876" spans="2:2" ht="15.75" customHeight="1" x14ac:dyDescent="0.2">
      <c r="B876" s="43"/>
    </row>
    <row r="877" spans="2:2" ht="15.75" customHeight="1" x14ac:dyDescent="0.2">
      <c r="B877" s="43"/>
    </row>
    <row r="878" spans="2:2" ht="15.75" customHeight="1" x14ac:dyDescent="0.2">
      <c r="B878" s="43"/>
    </row>
    <row r="879" spans="2:2" ht="15.75" customHeight="1" x14ac:dyDescent="0.2">
      <c r="B879" s="43"/>
    </row>
    <row r="880" spans="2:2" ht="15.75" customHeight="1" x14ac:dyDescent="0.2">
      <c r="B880" s="43"/>
    </row>
    <row r="881" spans="2:2" ht="15.75" customHeight="1" x14ac:dyDescent="0.2">
      <c r="B881" s="43"/>
    </row>
    <row r="882" spans="2:2" ht="15.75" customHeight="1" x14ac:dyDescent="0.2">
      <c r="B882" s="43"/>
    </row>
    <row r="883" spans="2:2" ht="15.75" customHeight="1" x14ac:dyDescent="0.2">
      <c r="B883" s="43"/>
    </row>
    <row r="884" spans="2:2" ht="15.75" customHeight="1" x14ac:dyDescent="0.2">
      <c r="B884" s="43"/>
    </row>
    <row r="885" spans="2:2" ht="15.75" customHeight="1" x14ac:dyDescent="0.2">
      <c r="B885" s="43"/>
    </row>
    <row r="886" spans="2:2" ht="15.75" customHeight="1" x14ac:dyDescent="0.2">
      <c r="B886" s="43"/>
    </row>
    <row r="887" spans="2:2" ht="15.75" customHeight="1" x14ac:dyDescent="0.2">
      <c r="B887" s="43"/>
    </row>
    <row r="888" spans="2:2" ht="15.75" customHeight="1" x14ac:dyDescent="0.2">
      <c r="B888" s="43"/>
    </row>
    <row r="889" spans="2:2" ht="15.75" customHeight="1" x14ac:dyDescent="0.2">
      <c r="B889" s="43"/>
    </row>
    <row r="890" spans="2:2" ht="15.75" customHeight="1" x14ac:dyDescent="0.2">
      <c r="B890" s="43"/>
    </row>
    <row r="891" spans="2:2" ht="15.75" customHeight="1" x14ac:dyDescent="0.2">
      <c r="B891" s="43"/>
    </row>
    <row r="892" spans="2:2" ht="15.75" customHeight="1" x14ac:dyDescent="0.2">
      <c r="B892" s="43"/>
    </row>
    <row r="893" spans="2:2" ht="15.75" customHeight="1" x14ac:dyDescent="0.2">
      <c r="B893" s="43"/>
    </row>
    <row r="894" spans="2:2" ht="15.75" customHeight="1" x14ac:dyDescent="0.2">
      <c r="B894" s="43"/>
    </row>
    <row r="895" spans="2:2" ht="15.75" customHeight="1" x14ac:dyDescent="0.2">
      <c r="B895" s="43"/>
    </row>
    <row r="896" spans="2:2" ht="15.75" customHeight="1" x14ac:dyDescent="0.2">
      <c r="B896" s="43"/>
    </row>
    <row r="897" spans="2:2" ht="15.75" customHeight="1" x14ac:dyDescent="0.2">
      <c r="B897" s="43"/>
    </row>
    <row r="898" spans="2:2" ht="15.75" customHeight="1" x14ac:dyDescent="0.2">
      <c r="B898" s="43"/>
    </row>
    <row r="899" spans="2:2" ht="15.75" customHeight="1" x14ac:dyDescent="0.2">
      <c r="B899" s="43"/>
    </row>
    <row r="900" spans="2:2" ht="15.75" customHeight="1" x14ac:dyDescent="0.2">
      <c r="B900" s="43"/>
    </row>
    <row r="901" spans="2:2" ht="15.75" customHeight="1" x14ac:dyDescent="0.2">
      <c r="B901" s="43"/>
    </row>
    <row r="902" spans="2:2" ht="15.75" customHeight="1" x14ac:dyDescent="0.2">
      <c r="B902" s="43"/>
    </row>
    <row r="903" spans="2:2" ht="15.75" customHeight="1" x14ac:dyDescent="0.2">
      <c r="B903" s="43"/>
    </row>
    <row r="904" spans="2:2" ht="15.75" customHeight="1" x14ac:dyDescent="0.2">
      <c r="B904" s="43"/>
    </row>
    <row r="905" spans="2:2" ht="15.75" customHeight="1" x14ac:dyDescent="0.2">
      <c r="B905" s="43"/>
    </row>
    <row r="906" spans="2:2" ht="15.75" customHeight="1" x14ac:dyDescent="0.2">
      <c r="B906" s="43"/>
    </row>
    <row r="907" spans="2:2" ht="15.75" customHeight="1" x14ac:dyDescent="0.2">
      <c r="B907" s="43"/>
    </row>
    <row r="908" spans="2:2" ht="15.75" customHeight="1" x14ac:dyDescent="0.2">
      <c r="B908" s="43"/>
    </row>
    <row r="909" spans="2:2" ht="15.75" customHeight="1" x14ac:dyDescent="0.2">
      <c r="B909" s="43"/>
    </row>
    <row r="910" spans="2:2" ht="15.75" customHeight="1" x14ac:dyDescent="0.2">
      <c r="B910" s="43"/>
    </row>
    <row r="911" spans="2:2" ht="15.75" customHeight="1" x14ac:dyDescent="0.2">
      <c r="B911" s="43"/>
    </row>
    <row r="912" spans="2:2" ht="15.75" customHeight="1" x14ac:dyDescent="0.2">
      <c r="B912" s="43"/>
    </row>
    <row r="913" spans="2:2" ht="15.75" customHeight="1" x14ac:dyDescent="0.2">
      <c r="B913" s="43"/>
    </row>
    <row r="914" spans="2:2" ht="15.75" customHeight="1" x14ac:dyDescent="0.2">
      <c r="B914" s="43"/>
    </row>
    <row r="915" spans="2:2" ht="15.75" customHeight="1" x14ac:dyDescent="0.2">
      <c r="B915" s="43"/>
    </row>
    <row r="916" spans="2:2" ht="15.75" customHeight="1" x14ac:dyDescent="0.2">
      <c r="B916" s="43"/>
    </row>
    <row r="917" spans="2:2" ht="15.75" customHeight="1" x14ac:dyDescent="0.2">
      <c r="B917" s="43"/>
    </row>
    <row r="918" spans="2:2" ht="15.75" customHeight="1" x14ac:dyDescent="0.2">
      <c r="B918" s="43"/>
    </row>
    <row r="919" spans="2:2" ht="15.75" customHeight="1" x14ac:dyDescent="0.2">
      <c r="B919" s="43"/>
    </row>
    <row r="920" spans="2:2" ht="15.75" customHeight="1" x14ac:dyDescent="0.2">
      <c r="B920" s="43"/>
    </row>
    <row r="921" spans="2:2" ht="15.75" customHeight="1" x14ac:dyDescent="0.2">
      <c r="B921" s="43"/>
    </row>
    <row r="922" spans="2:2" ht="15.75" customHeight="1" x14ac:dyDescent="0.2">
      <c r="B922" s="43"/>
    </row>
    <row r="923" spans="2:2" ht="15.75" customHeight="1" x14ac:dyDescent="0.2">
      <c r="B923" s="43"/>
    </row>
    <row r="924" spans="2:2" ht="15.75" customHeight="1" x14ac:dyDescent="0.2">
      <c r="B924" s="43"/>
    </row>
    <row r="925" spans="2:2" ht="15.75" customHeight="1" x14ac:dyDescent="0.2">
      <c r="B925" s="43"/>
    </row>
    <row r="926" spans="2:2" ht="15.75" customHeight="1" x14ac:dyDescent="0.2">
      <c r="B926" s="43"/>
    </row>
    <row r="927" spans="2:2" ht="15.75" customHeight="1" x14ac:dyDescent="0.2">
      <c r="B927" s="43"/>
    </row>
    <row r="928" spans="2:2" ht="15.75" customHeight="1" x14ac:dyDescent="0.2">
      <c r="B928" s="43"/>
    </row>
    <row r="929" spans="2:2" ht="15.75" customHeight="1" x14ac:dyDescent="0.2">
      <c r="B929" s="43"/>
    </row>
    <row r="930" spans="2:2" ht="15.75" customHeight="1" x14ac:dyDescent="0.2">
      <c r="B930" s="43"/>
    </row>
    <row r="931" spans="2:2" ht="15.75" customHeight="1" x14ac:dyDescent="0.2">
      <c r="B931" s="43"/>
    </row>
    <row r="932" spans="2:2" ht="15.75" customHeight="1" x14ac:dyDescent="0.2">
      <c r="B932" s="43"/>
    </row>
    <row r="933" spans="2:2" ht="15.75" customHeight="1" x14ac:dyDescent="0.2">
      <c r="B933" s="43"/>
    </row>
    <row r="934" spans="2:2" ht="15.75" customHeight="1" x14ac:dyDescent="0.2">
      <c r="B934" s="43"/>
    </row>
    <row r="935" spans="2:2" ht="15.75" customHeight="1" x14ac:dyDescent="0.2">
      <c r="B935" s="43"/>
    </row>
    <row r="936" spans="2:2" ht="15.75" customHeight="1" x14ac:dyDescent="0.2">
      <c r="B936" s="43"/>
    </row>
    <row r="937" spans="2:2" ht="15.75" customHeight="1" x14ac:dyDescent="0.2">
      <c r="B937" s="43"/>
    </row>
    <row r="938" spans="2:2" ht="15.75" customHeight="1" x14ac:dyDescent="0.2">
      <c r="B938" s="43"/>
    </row>
    <row r="939" spans="2:2" ht="15.75" customHeight="1" x14ac:dyDescent="0.2">
      <c r="B939" s="43"/>
    </row>
    <row r="940" spans="2:2" ht="15.75" customHeight="1" x14ac:dyDescent="0.2">
      <c r="B940" s="43"/>
    </row>
    <row r="941" spans="2:2" ht="15.75" customHeight="1" x14ac:dyDescent="0.2">
      <c r="B941" s="43"/>
    </row>
    <row r="942" spans="2:2" ht="15.75" customHeight="1" x14ac:dyDescent="0.2">
      <c r="B942" s="43"/>
    </row>
    <row r="943" spans="2:2" ht="15.75" customHeight="1" x14ac:dyDescent="0.2">
      <c r="B943" s="43"/>
    </row>
    <row r="944" spans="2:2" ht="15.75" customHeight="1" x14ac:dyDescent="0.2">
      <c r="B944" s="43"/>
    </row>
    <row r="945" spans="2:2" ht="15.75" customHeight="1" x14ac:dyDescent="0.2">
      <c r="B945" s="43"/>
    </row>
    <row r="946" spans="2:2" ht="15.75" customHeight="1" x14ac:dyDescent="0.2">
      <c r="B946" s="43"/>
    </row>
    <row r="947" spans="2:2" ht="15.75" customHeight="1" x14ac:dyDescent="0.2">
      <c r="B947" s="43"/>
    </row>
    <row r="948" spans="2:2" ht="15.75" customHeight="1" x14ac:dyDescent="0.2">
      <c r="B948" s="43"/>
    </row>
    <row r="949" spans="2:2" ht="15.75" customHeight="1" x14ac:dyDescent="0.2">
      <c r="B949" s="43"/>
    </row>
    <row r="950" spans="2:2" ht="15.75" customHeight="1" x14ac:dyDescent="0.2">
      <c r="B950" s="43"/>
    </row>
    <row r="951" spans="2:2" ht="15.75" customHeight="1" x14ac:dyDescent="0.2">
      <c r="B951" s="43"/>
    </row>
    <row r="952" spans="2:2" ht="15.75" customHeight="1" x14ac:dyDescent="0.2">
      <c r="B952" s="43"/>
    </row>
    <row r="953" spans="2:2" ht="15.75" customHeight="1" x14ac:dyDescent="0.2">
      <c r="B953" s="43"/>
    </row>
    <row r="954" spans="2:2" ht="15.75" customHeight="1" x14ac:dyDescent="0.2">
      <c r="B954" s="43"/>
    </row>
    <row r="955" spans="2:2" ht="15.75" customHeight="1" x14ac:dyDescent="0.2">
      <c r="B955" s="43"/>
    </row>
    <row r="956" spans="2:2" ht="15.75" customHeight="1" x14ac:dyDescent="0.2">
      <c r="B956" s="43"/>
    </row>
    <row r="957" spans="2:2" ht="15.75" customHeight="1" x14ac:dyDescent="0.2">
      <c r="B957" s="43"/>
    </row>
    <row r="958" spans="2:2" ht="15.75" customHeight="1" x14ac:dyDescent="0.2">
      <c r="B958" s="43"/>
    </row>
    <row r="959" spans="2:2" ht="15.75" customHeight="1" x14ac:dyDescent="0.2">
      <c r="B959" s="43"/>
    </row>
    <row r="960" spans="2:2" ht="15.75" customHeight="1" x14ac:dyDescent="0.2">
      <c r="B960" s="43"/>
    </row>
    <row r="961" spans="2:2" ht="15.75" customHeight="1" x14ac:dyDescent="0.2">
      <c r="B961" s="43"/>
    </row>
    <row r="962" spans="2:2" ht="15.75" customHeight="1" x14ac:dyDescent="0.2">
      <c r="B962" s="43"/>
    </row>
    <row r="963" spans="2:2" ht="15.75" customHeight="1" x14ac:dyDescent="0.2">
      <c r="B963" s="43"/>
    </row>
    <row r="964" spans="2:2" ht="15.75" customHeight="1" x14ac:dyDescent="0.2">
      <c r="B964" s="43"/>
    </row>
    <row r="965" spans="2:2" ht="15.75" customHeight="1" x14ac:dyDescent="0.2">
      <c r="B965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000"/>
  <sheetViews>
    <sheetView topLeftCell="A40" workbookViewId="0">
      <selection activeCell="B49" sqref="B49"/>
    </sheetView>
  </sheetViews>
  <sheetFormatPr baseColWidth="10" defaultColWidth="12.5" defaultRowHeight="15" customHeight="1" x14ac:dyDescent="0.2"/>
  <cols>
    <col min="1" max="1" width="26" customWidth="1"/>
    <col min="2" max="14" width="11.5" customWidth="1"/>
    <col min="15" max="18" width="12.5" customWidth="1"/>
    <col min="19" max="41" width="13.5" customWidth="1"/>
    <col min="42" max="61" width="14.5" customWidth="1"/>
    <col min="62" max="63" width="8.83203125" customWidth="1"/>
  </cols>
  <sheetData>
    <row r="1" spans="1:61" x14ac:dyDescent="0.2">
      <c r="A1" s="1" t="s">
        <v>210</v>
      </c>
      <c r="B1" s="6" t="s">
        <v>95</v>
      </c>
      <c r="C1" s="6" t="s">
        <v>96</v>
      </c>
      <c r="D1" s="6" t="s">
        <v>97</v>
      </c>
      <c r="E1" s="6" t="s">
        <v>98</v>
      </c>
      <c r="F1" s="6" t="s">
        <v>99</v>
      </c>
      <c r="G1" s="6" t="s">
        <v>100</v>
      </c>
      <c r="H1" s="6" t="s">
        <v>101</v>
      </c>
      <c r="I1" s="6" t="s">
        <v>102</v>
      </c>
      <c r="J1" s="6" t="s">
        <v>103</v>
      </c>
      <c r="K1" s="6" t="s">
        <v>104</v>
      </c>
      <c r="L1" s="6" t="s">
        <v>105</v>
      </c>
      <c r="M1" s="6" t="s">
        <v>106</v>
      </c>
      <c r="N1" s="6" t="s">
        <v>107</v>
      </c>
      <c r="O1" s="6" t="s">
        <v>108</v>
      </c>
      <c r="P1" s="6" t="s">
        <v>109</v>
      </c>
      <c r="Q1" s="6" t="s">
        <v>110</v>
      </c>
      <c r="R1" s="6" t="s">
        <v>111</v>
      </c>
      <c r="S1" s="6" t="s">
        <v>112</v>
      </c>
      <c r="T1" s="6" t="s">
        <v>113</v>
      </c>
      <c r="U1" s="6" t="s">
        <v>114</v>
      </c>
      <c r="V1" s="6" t="s">
        <v>115</v>
      </c>
      <c r="W1" s="6" t="s">
        <v>116</v>
      </c>
      <c r="X1" s="6" t="s">
        <v>117</v>
      </c>
      <c r="Y1" s="6" t="s">
        <v>118</v>
      </c>
      <c r="Z1" s="6" t="s">
        <v>119</v>
      </c>
      <c r="AA1" s="6" t="s">
        <v>120</v>
      </c>
      <c r="AB1" s="6" t="s">
        <v>121</v>
      </c>
      <c r="AC1" s="6" t="s">
        <v>122</v>
      </c>
      <c r="AD1" s="6" t="s">
        <v>123</v>
      </c>
      <c r="AE1" s="6" t="s">
        <v>124</v>
      </c>
      <c r="AF1" s="6" t="s">
        <v>125</v>
      </c>
      <c r="AG1" s="6" t="s">
        <v>126</v>
      </c>
      <c r="AH1" s="6" t="s">
        <v>127</v>
      </c>
      <c r="AI1" s="6" t="s">
        <v>128</v>
      </c>
      <c r="AJ1" s="6" t="s">
        <v>129</v>
      </c>
      <c r="AK1" s="6" t="s">
        <v>130</v>
      </c>
      <c r="AL1" s="6" t="s">
        <v>131</v>
      </c>
      <c r="AM1" s="6" t="s">
        <v>132</v>
      </c>
      <c r="AN1" s="6" t="s">
        <v>133</v>
      </c>
      <c r="AO1" s="6" t="s">
        <v>134</v>
      </c>
      <c r="AP1" s="6" t="s">
        <v>135</v>
      </c>
      <c r="AQ1" s="6" t="s">
        <v>136</v>
      </c>
      <c r="AR1" s="6" t="s">
        <v>137</v>
      </c>
      <c r="AS1" s="6" t="s">
        <v>138</v>
      </c>
      <c r="AT1" s="6" t="s">
        <v>139</v>
      </c>
      <c r="AU1" s="6" t="s">
        <v>140</v>
      </c>
      <c r="AV1" s="6" t="s">
        <v>141</v>
      </c>
      <c r="AW1" s="6" t="s">
        <v>142</v>
      </c>
      <c r="AX1" s="6" t="s">
        <v>143</v>
      </c>
      <c r="AY1" s="6" t="s">
        <v>144</v>
      </c>
      <c r="AZ1" s="6" t="s">
        <v>145</v>
      </c>
      <c r="BA1" s="6" t="s">
        <v>146</v>
      </c>
      <c r="BB1" s="6" t="s">
        <v>147</v>
      </c>
      <c r="BC1" s="6" t="s">
        <v>148</v>
      </c>
      <c r="BD1" s="6" t="s">
        <v>149</v>
      </c>
      <c r="BE1" s="6" t="s">
        <v>150</v>
      </c>
      <c r="BF1" s="6" t="s">
        <v>151</v>
      </c>
      <c r="BG1" s="6" t="s">
        <v>152</v>
      </c>
      <c r="BH1" s="6" t="s">
        <v>153</v>
      </c>
      <c r="BI1" s="6" t="s">
        <v>154</v>
      </c>
    </row>
    <row r="2" spans="1:61" x14ac:dyDescent="0.2">
      <c r="A2" s="1" t="s">
        <v>211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3</v>
      </c>
      <c r="L2" s="3">
        <v>2</v>
      </c>
      <c r="M2" s="3">
        <v>4</v>
      </c>
      <c r="N2" s="3">
        <v>2</v>
      </c>
      <c r="O2" s="3">
        <v>3</v>
      </c>
      <c r="P2" s="3">
        <v>4</v>
      </c>
      <c r="Q2" s="3">
        <v>3</v>
      </c>
      <c r="R2" s="3">
        <v>2</v>
      </c>
      <c r="S2" s="3">
        <v>4</v>
      </c>
      <c r="T2" s="3">
        <v>5</v>
      </c>
      <c r="U2" s="3">
        <v>4</v>
      </c>
      <c r="V2" s="3">
        <v>2</v>
      </c>
      <c r="W2" s="3">
        <v>4</v>
      </c>
      <c r="X2" s="3">
        <v>3</v>
      </c>
      <c r="Y2" s="3">
        <v>5</v>
      </c>
      <c r="Z2" s="3">
        <v>6</v>
      </c>
      <c r="AA2" s="3">
        <v>7</v>
      </c>
      <c r="AB2" s="3">
        <v>6</v>
      </c>
      <c r="AC2" s="3">
        <v>5</v>
      </c>
      <c r="AD2" s="3">
        <v>4</v>
      </c>
      <c r="AE2" s="3">
        <v>6</v>
      </c>
      <c r="AF2" s="3">
        <v>9</v>
      </c>
      <c r="AG2" s="3">
        <v>8</v>
      </c>
      <c r="AH2" s="3">
        <v>7</v>
      </c>
      <c r="AI2" s="3">
        <v>9</v>
      </c>
      <c r="AJ2" s="3">
        <v>8</v>
      </c>
      <c r="AK2" s="3">
        <v>10</v>
      </c>
      <c r="AL2" s="3">
        <v>9</v>
      </c>
      <c r="AM2" s="3">
        <v>11</v>
      </c>
      <c r="AN2" s="3">
        <v>13</v>
      </c>
      <c r="AO2" s="3">
        <v>11</v>
      </c>
      <c r="AP2" s="3">
        <v>10</v>
      </c>
      <c r="AQ2" s="3">
        <v>12</v>
      </c>
      <c r="AR2" s="3">
        <v>13</v>
      </c>
      <c r="AS2" s="3">
        <v>12</v>
      </c>
      <c r="AT2" s="3">
        <v>10</v>
      </c>
      <c r="AU2" s="3">
        <v>13</v>
      </c>
      <c r="AV2" s="3">
        <v>11</v>
      </c>
      <c r="AW2" s="3">
        <v>14</v>
      </c>
      <c r="AX2" s="3">
        <v>14</v>
      </c>
      <c r="AY2" s="3">
        <v>13</v>
      </c>
      <c r="AZ2" s="3">
        <v>15</v>
      </c>
      <c r="BA2" s="3">
        <v>14</v>
      </c>
      <c r="BB2" s="3">
        <v>11</v>
      </c>
      <c r="BC2" s="3">
        <v>14</v>
      </c>
      <c r="BD2" s="3">
        <v>17</v>
      </c>
      <c r="BE2" s="3">
        <v>16</v>
      </c>
      <c r="BF2" s="3">
        <v>13</v>
      </c>
      <c r="BG2" s="3">
        <v>16</v>
      </c>
      <c r="BH2" s="3">
        <v>14</v>
      </c>
      <c r="BI2" s="3">
        <v>17</v>
      </c>
    </row>
    <row r="3" spans="1:61" x14ac:dyDescent="0.2">
      <c r="A3" s="1" t="s">
        <v>212</v>
      </c>
      <c r="B3" s="3">
        <v>0</v>
      </c>
      <c r="C3" s="3">
        <v>0</v>
      </c>
      <c r="D3" s="3">
        <v>0</v>
      </c>
      <c r="E3" s="3">
        <v>0</v>
      </c>
      <c r="F3" s="3">
        <v>7</v>
      </c>
      <c r="G3" s="3">
        <v>7</v>
      </c>
      <c r="H3" s="3">
        <v>7</v>
      </c>
      <c r="I3" s="3">
        <v>8</v>
      </c>
      <c r="J3" s="3">
        <v>8</v>
      </c>
      <c r="K3" s="3">
        <v>8</v>
      </c>
      <c r="L3" s="3">
        <v>5</v>
      </c>
      <c r="M3" s="3">
        <v>5</v>
      </c>
      <c r="N3" s="3">
        <v>5</v>
      </c>
      <c r="O3" s="3">
        <v>7</v>
      </c>
      <c r="P3" s="3">
        <v>7</v>
      </c>
      <c r="Q3" s="3">
        <v>8</v>
      </c>
      <c r="R3" s="3">
        <v>6</v>
      </c>
      <c r="S3" s="3">
        <v>10</v>
      </c>
      <c r="T3" s="3">
        <v>12</v>
      </c>
      <c r="U3" s="3">
        <v>9</v>
      </c>
      <c r="V3" s="3">
        <v>7</v>
      </c>
      <c r="W3" s="3">
        <v>10</v>
      </c>
      <c r="X3" s="3">
        <v>8</v>
      </c>
      <c r="Y3" s="3">
        <v>12</v>
      </c>
      <c r="Z3" s="3">
        <v>11</v>
      </c>
      <c r="AA3" s="3">
        <v>13</v>
      </c>
      <c r="AB3" s="3">
        <v>12</v>
      </c>
      <c r="AC3" s="3">
        <v>12</v>
      </c>
      <c r="AD3" s="3">
        <v>9</v>
      </c>
      <c r="AE3" s="3">
        <v>11</v>
      </c>
      <c r="AF3" s="3">
        <v>12</v>
      </c>
      <c r="AG3" s="3">
        <v>10</v>
      </c>
      <c r="AH3" s="3">
        <v>8</v>
      </c>
      <c r="AI3" s="3">
        <v>12</v>
      </c>
      <c r="AJ3" s="3">
        <v>10</v>
      </c>
      <c r="AK3" s="3">
        <v>14</v>
      </c>
      <c r="AL3" s="3">
        <v>15</v>
      </c>
      <c r="AM3" s="3">
        <v>14</v>
      </c>
      <c r="AN3" s="3">
        <v>13</v>
      </c>
      <c r="AO3" s="3">
        <v>12</v>
      </c>
      <c r="AP3" s="3">
        <v>10</v>
      </c>
      <c r="AQ3" s="3">
        <v>14</v>
      </c>
      <c r="AR3" s="3">
        <v>16</v>
      </c>
      <c r="AS3" s="3">
        <v>13</v>
      </c>
      <c r="AT3" s="3">
        <v>11</v>
      </c>
      <c r="AU3" s="3">
        <v>15</v>
      </c>
      <c r="AV3" s="3">
        <v>12</v>
      </c>
      <c r="AW3" s="3">
        <v>18</v>
      </c>
      <c r="AX3" s="3">
        <v>16</v>
      </c>
      <c r="AY3" s="3">
        <v>17</v>
      </c>
      <c r="AZ3" s="3">
        <v>15</v>
      </c>
      <c r="BA3" s="3">
        <v>16</v>
      </c>
      <c r="BB3" s="3">
        <v>12</v>
      </c>
      <c r="BC3" s="3">
        <v>17</v>
      </c>
      <c r="BD3" s="3">
        <v>18</v>
      </c>
      <c r="BE3" s="3">
        <v>16</v>
      </c>
      <c r="BF3" s="3">
        <v>12</v>
      </c>
      <c r="BG3" s="3">
        <v>16</v>
      </c>
      <c r="BH3" s="3">
        <v>14</v>
      </c>
      <c r="BI3" s="3">
        <v>19</v>
      </c>
    </row>
    <row r="4" spans="1:61" x14ac:dyDescent="0.2">
      <c r="A4" s="1" t="s">
        <v>213</v>
      </c>
      <c r="B4" s="3">
        <v>2</v>
      </c>
      <c r="C4" s="3">
        <v>2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3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3">
        <v>4</v>
      </c>
      <c r="AE4" s="3">
        <v>4</v>
      </c>
      <c r="AF4" s="3">
        <v>5</v>
      </c>
      <c r="AG4" s="3">
        <v>5</v>
      </c>
      <c r="AH4" s="3">
        <v>5</v>
      </c>
      <c r="AI4" s="3">
        <v>5</v>
      </c>
      <c r="AJ4" s="3">
        <v>5</v>
      </c>
      <c r="AK4" s="3">
        <v>5</v>
      </c>
      <c r="AL4" s="3">
        <v>5</v>
      </c>
      <c r="AM4" s="3">
        <v>5</v>
      </c>
      <c r="AN4" s="3">
        <v>5</v>
      </c>
      <c r="AO4" s="3">
        <v>5</v>
      </c>
      <c r="AP4" s="3">
        <v>5</v>
      </c>
      <c r="AQ4" s="3">
        <v>5</v>
      </c>
      <c r="AR4" s="3">
        <v>6</v>
      </c>
      <c r="AS4" s="3">
        <v>6</v>
      </c>
      <c r="AT4" s="3">
        <v>6</v>
      </c>
      <c r="AU4" s="3">
        <v>6</v>
      </c>
      <c r="AV4" s="3">
        <v>6</v>
      </c>
      <c r="AW4" s="3">
        <v>6</v>
      </c>
      <c r="AX4" s="3">
        <v>6</v>
      </c>
      <c r="AY4" s="3">
        <v>6</v>
      </c>
      <c r="AZ4" s="3">
        <v>6</v>
      </c>
      <c r="BA4" s="3">
        <v>6</v>
      </c>
      <c r="BB4" s="3">
        <v>6</v>
      </c>
      <c r="BC4" s="3">
        <v>6</v>
      </c>
      <c r="BD4" s="3">
        <v>7</v>
      </c>
      <c r="BE4" s="3">
        <v>7</v>
      </c>
      <c r="BF4" s="3">
        <v>7</v>
      </c>
      <c r="BG4" s="3">
        <v>7</v>
      </c>
      <c r="BH4" s="3">
        <v>7</v>
      </c>
      <c r="BI4" s="3">
        <v>7</v>
      </c>
    </row>
    <row r="5" spans="1:61" x14ac:dyDescent="0.2">
      <c r="A5" s="1" t="s">
        <v>214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2</v>
      </c>
      <c r="O5" s="3">
        <v>3</v>
      </c>
      <c r="P5" s="3">
        <v>3</v>
      </c>
      <c r="Q5" s="3">
        <v>2</v>
      </c>
      <c r="R5" s="3">
        <v>1</v>
      </c>
      <c r="S5" s="3">
        <v>3</v>
      </c>
      <c r="T5" s="3">
        <v>3</v>
      </c>
      <c r="U5" s="3">
        <v>2</v>
      </c>
      <c r="V5" s="3">
        <v>1</v>
      </c>
      <c r="W5" s="3">
        <v>2</v>
      </c>
      <c r="X5" s="3">
        <v>2</v>
      </c>
      <c r="Y5" s="3">
        <v>3</v>
      </c>
      <c r="Z5" s="3">
        <v>2</v>
      </c>
      <c r="AA5" s="3">
        <v>3</v>
      </c>
      <c r="AB5" s="3">
        <v>3</v>
      </c>
      <c r="AC5" s="3">
        <v>2</v>
      </c>
      <c r="AD5" s="3">
        <v>1</v>
      </c>
      <c r="AE5" s="3">
        <v>3</v>
      </c>
      <c r="AF5" s="3">
        <v>3</v>
      </c>
      <c r="AG5" s="3">
        <v>2</v>
      </c>
      <c r="AH5" s="3">
        <v>1</v>
      </c>
      <c r="AI5" s="3">
        <v>2</v>
      </c>
      <c r="AJ5" s="3">
        <v>2</v>
      </c>
      <c r="AK5" s="3">
        <v>3</v>
      </c>
      <c r="AL5" s="3">
        <v>2</v>
      </c>
      <c r="AM5" s="3">
        <v>3</v>
      </c>
      <c r="AN5" s="3">
        <v>3</v>
      </c>
      <c r="AO5" s="3">
        <v>2</v>
      </c>
      <c r="AP5" s="3">
        <v>1</v>
      </c>
      <c r="AQ5" s="3">
        <v>3</v>
      </c>
      <c r="AR5" s="3">
        <v>3</v>
      </c>
      <c r="AS5" s="3">
        <v>2</v>
      </c>
      <c r="AT5" s="3">
        <v>1</v>
      </c>
      <c r="AU5" s="3">
        <v>2</v>
      </c>
      <c r="AV5" s="3">
        <v>2</v>
      </c>
      <c r="AW5" s="3">
        <v>3</v>
      </c>
      <c r="AX5" s="3">
        <v>2</v>
      </c>
      <c r="AY5" s="3">
        <v>3</v>
      </c>
      <c r="AZ5" s="3">
        <v>3</v>
      </c>
      <c r="BA5" s="3">
        <v>2</v>
      </c>
      <c r="BB5" s="3">
        <v>1</v>
      </c>
      <c r="BC5" s="3">
        <v>3</v>
      </c>
      <c r="BD5" s="3">
        <v>3</v>
      </c>
      <c r="BE5" s="3">
        <v>2</v>
      </c>
      <c r="BF5" s="3">
        <v>1</v>
      </c>
      <c r="BG5" s="3">
        <v>2</v>
      </c>
      <c r="BH5" s="3">
        <v>2</v>
      </c>
      <c r="BI5" s="3">
        <v>3</v>
      </c>
    </row>
    <row r="6" spans="1:61" x14ac:dyDescent="0.2">
      <c r="A6" s="1" t="s">
        <v>82</v>
      </c>
      <c r="B6" s="3">
        <f t="shared" ref="B6:BI6" si="0">SUM(B2:B5)</f>
        <v>2</v>
      </c>
      <c r="C6" s="3">
        <f t="shared" si="0"/>
        <v>2</v>
      </c>
      <c r="D6" s="3">
        <f t="shared" si="0"/>
        <v>2</v>
      </c>
      <c r="E6" s="3">
        <f t="shared" si="0"/>
        <v>2</v>
      </c>
      <c r="F6" s="3">
        <f t="shared" si="0"/>
        <v>9</v>
      </c>
      <c r="G6" s="3">
        <f t="shared" si="0"/>
        <v>9</v>
      </c>
      <c r="H6" s="3">
        <f t="shared" si="0"/>
        <v>9</v>
      </c>
      <c r="I6" s="3">
        <f t="shared" si="0"/>
        <v>10</v>
      </c>
      <c r="J6" s="3">
        <f t="shared" si="0"/>
        <v>10</v>
      </c>
      <c r="K6" s="3">
        <f t="shared" si="0"/>
        <v>13</v>
      </c>
      <c r="L6" s="3">
        <f t="shared" si="0"/>
        <v>9</v>
      </c>
      <c r="M6" s="3">
        <f t="shared" si="0"/>
        <v>11</v>
      </c>
      <c r="N6" s="3">
        <f t="shared" si="0"/>
        <v>12</v>
      </c>
      <c r="O6" s="3">
        <f t="shared" si="0"/>
        <v>16</v>
      </c>
      <c r="P6" s="3">
        <f t="shared" si="0"/>
        <v>17</v>
      </c>
      <c r="Q6" s="3">
        <f t="shared" si="0"/>
        <v>16</v>
      </c>
      <c r="R6" s="3">
        <f t="shared" si="0"/>
        <v>12</v>
      </c>
      <c r="S6" s="3">
        <f t="shared" si="0"/>
        <v>20</v>
      </c>
      <c r="T6" s="3">
        <f t="shared" si="0"/>
        <v>24</v>
      </c>
      <c r="U6" s="3">
        <f t="shared" si="0"/>
        <v>19</v>
      </c>
      <c r="V6" s="3">
        <f t="shared" si="0"/>
        <v>14</v>
      </c>
      <c r="W6" s="3">
        <f t="shared" si="0"/>
        <v>20</v>
      </c>
      <c r="X6" s="3">
        <f t="shared" si="0"/>
        <v>17</v>
      </c>
      <c r="Y6" s="3">
        <f t="shared" si="0"/>
        <v>24</v>
      </c>
      <c r="Z6" s="3">
        <f t="shared" si="0"/>
        <v>23</v>
      </c>
      <c r="AA6" s="3">
        <f t="shared" si="0"/>
        <v>27</v>
      </c>
      <c r="AB6" s="3">
        <f t="shared" si="0"/>
        <v>25</v>
      </c>
      <c r="AC6" s="3">
        <f t="shared" si="0"/>
        <v>23</v>
      </c>
      <c r="AD6" s="3">
        <f t="shared" si="0"/>
        <v>18</v>
      </c>
      <c r="AE6" s="3">
        <f t="shared" si="0"/>
        <v>24</v>
      </c>
      <c r="AF6" s="3">
        <f t="shared" si="0"/>
        <v>29</v>
      </c>
      <c r="AG6" s="3">
        <f t="shared" si="0"/>
        <v>25</v>
      </c>
      <c r="AH6" s="3">
        <f t="shared" si="0"/>
        <v>21</v>
      </c>
      <c r="AI6" s="3">
        <f t="shared" si="0"/>
        <v>28</v>
      </c>
      <c r="AJ6" s="3">
        <f t="shared" si="0"/>
        <v>25</v>
      </c>
      <c r="AK6" s="3">
        <f t="shared" si="0"/>
        <v>32</v>
      </c>
      <c r="AL6" s="3">
        <f t="shared" si="0"/>
        <v>31</v>
      </c>
      <c r="AM6" s="3">
        <f t="shared" si="0"/>
        <v>33</v>
      </c>
      <c r="AN6" s="3">
        <f t="shared" si="0"/>
        <v>34</v>
      </c>
      <c r="AO6" s="3">
        <f t="shared" si="0"/>
        <v>30</v>
      </c>
      <c r="AP6" s="3">
        <f t="shared" si="0"/>
        <v>26</v>
      </c>
      <c r="AQ6" s="3">
        <f t="shared" si="0"/>
        <v>34</v>
      </c>
      <c r="AR6" s="3">
        <f t="shared" si="0"/>
        <v>38</v>
      </c>
      <c r="AS6" s="3">
        <f t="shared" si="0"/>
        <v>33</v>
      </c>
      <c r="AT6" s="3">
        <f t="shared" si="0"/>
        <v>28</v>
      </c>
      <c r="AU6" s="3">
        <f t="shared" si="0"/>
        <v>36</v>
      </c>
      <c r="AV6" s="3">
        <f t="shared" si="0"/>
        <v>31</v>
      </c>
      <c r="AW6" s="3">
        <f t="shared" si="0"/>
        <v>41</v>
      </c>
      <c r="AX6" s="3">
        <f t="shared" si="0"/>
        <v>38</v>
      </c>
      <c r="AY6" s="3">
        <f t="shared" si="0"/>
        <v>39</v>
      </c>
      <c r="AZ6" s="3">
        <f t="shared" si="0"/>
        <v>39</v>
      </c>
      <c r="BA6" s="3">
        <f t="shared" si="0"/>
        <v>38</v>
      </c>
      <c r="BB6" s="3">
        <f t="shared" si="0"/>
        <v>30</v>
      </c>
      <c r="BC6" s="3">
        <f t="shared" si="0"/>
        <v>40</v>
      </c>
      <c r="BD6" s="3">
        <f t="shared" si="0"/>
        <v>45</v>
      </c>
      <c r="BE6" s="3">
        <f t="shared" si="0"/>
        <v>41</v>
      </c>
      <c r="BF6" s="3">
        <f t="shared" si="0"/>
        <v>33</v>
      </c>
      <c r="BG6" s="3">
        <f t="shared" si="0"/>
        <v>41</v>
      </c>
      <c r="BH6" s="3">
        <f t="shared" si="0"/>
        <v>37</v>
      </c>
      <c r="BI6" s="3">
        <f t="shared" si="0"/>
        <v>46</v>
      </c>
    </row>
    <row r="7" spans="1:61" x14ac:dyDescent="0.2">
      <c r="A7" s="1" t="s">
        <v>215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2">
        <v>1</v>
      </c>
      <c r="AK7" s="12">
        <v>1</v>
      </c>
      <c r="AL7" s="12">
        <v>1</v>
      </c>
      <c r="AM7" s="12">
        <v>1</v>
      </c>
      <c r="AN7" s="12">
        <v>1</v>
      </c>
      <c r="AO7" s="12">
        <v>1</v>
      </c>
      <c r="AP7" s="12">
        <v>1</v>
      </c>
      <c r="AQ7" s="12">
        <v>1</v>
      </c>
      <c r="AR7" s="12">
        <v>1</v>
      </c>
      <c r="AS7" s="12">
        <v>1</v>
      </c>
      <c r="AT7" s="12">
        <v>1</v>
      </c>
      <c r="AU7" s="12">
        <v>1</v>
      </c>
      <c r="AV7" s="12">
        <v>1</v>
      </c>
      <c r="AW7" s="12">
        <v>1</v>
      </c>
      <c r="AX7" s="12">
        <v>1</v>
      </c>
      <c r="AY7" s="12">
        <v>1</v>
      </c>
      <c r="AZ7" s="12">
        <v>1</v>
      </c>
      <c r="BA7" s="12">
        <v>1</v>
      </c>
      <c r="BB7" s="12">
        <v>1</v>
      </c>
      <c r="BC7" s="12">
        <v>1</v>
      </c>
      <c r="BD7" s="12">
        <v>1</v>
      </c>
      <c r="BE7" s="12">
        <v>1</v>
      </c>
      <c r="BF7" s="12">
        <v>1</v>
      </c>
      <c r="BG7" s="12">
        <v>1</v>
      </c>
      <c r="BH7" s="12">
        <v>1</v>
      </c>
      <c r="BI7" s="12">
        <v>1</v>
      </c>
    </row>
    <row r="9" spans="1:61" x14ac:dyDescent="0.2">
      <c r="A9" s="1" t="s">
        <v>216</v>
      </c>
      <c r="B9" s="6" t="str">
        <f t="shared" ref="B9:BI9" si="1">B1</f>
        <v>Month 1</v>
      </c>
      <c r="C9" s="6" t="str">
        <f t="shared" si="1"/>
        <v>Month 2</v>
      </c>
      <c r="D9" s="6" t="str">
        <f t="shared" si="1"/>
        <v>Month 3</v>
      </c>
      <c r="E9" s="6" t="str">
        <f t="shared" si="1"/>
        <v>Month 4</v>
      </c>
      <c r="F9" s="6" t="str">
        <f t="shared" si="1"/>
        <v>Month 5</v>
      </c>
      <c r="G9" s="6" t="str">
        <f t="shared" si="1"/>
        <v>Month 6</v>
      </c>
      <c r="H9" s="6" t="str">
        <f t="shared" si="1"/>
        <v>Month 7</v>
      </c>
      <c r="I9" s="6" t="str">
        <f t="shared" si="1"/>
        <v>Month 8</v>
      </c>
      <c r="J9" s="6" t="str">
        <f t="shared" si="1"/>
        <v>Month 9</v>
      </c>
      <c r="K9" s="6" t="str">
        <f t="shared" si="1"/>
        <v>Month 10</v>
      </c>
      <c r="L9" s="6" t="str">
        <f t="shared" si="1"/>
        <v>Month 11</v>
      </c>
      <c r="M9" s="6" t="str">
        <f t="shared" si="1"/>
        <v>Month 12</v>
      </c>
      <c r="N9" s="6" t="str">
        <f t="shared" si="1"/>
        <v>Month 13</v>
      </c>
      <c r="O9" s="6" t="str">
        <f t="shared" si="1"/>
        <v>Month 14</v>
      </c>
      <c r="P9" s="6" t="str">
        <f t="shared" si="1"/>
        <v>Month 15</v>
      </c>
      <c r="Q9" s="6" t="str">
        <f t="shared" si="1"/>
        <v>Month 16</v>
      </c>
      <c r="R9" s="6" t="str">
        <f t="shared" si="1"/>
        <v>Month 17</v>
      </c>
      <c r="S9" s="6" t="str">
        <f t="shared" si="1"/>
        <v>Month 18</v>
      </c>
      <c r="T9" s="6" t="str">
        <f t="shared" si="1"/>
        <v>Month 19</v>
      </c>
      <c r="U9" s="6" t="str">
        <f t="shared" si="1"/>
        <v>Month 20</v>
      </c>
      <c r="V9" s="6" t="str">
        <f t="shared" si="1"/>
        <v>Month 21</v>
      </c>
      <c r="W9" s="6" t="str">
        <f t="shared" si="1"/>
        <v>Month 22</v>
      </c>
      <c r="X9" s="6" t="str">
        <f t="shared" si="1"/>
        <v>Month 23</v>
      </c>
      <c r="Y9" s="6" t="str">
        <f t="shared" si="1"/>
        <v>Month 24</v>
      </c>
      <c r="Z9" s="6" t="str">
        <f t="shared" si="1"/>
        <v>Month 25</v>
      </c>
      <c r="AA9" s="6" t="str">
        <f t="shared" si="1"/>
        <v>Month 26</v>
      </c>
      <c r="AB9" s="6" t="str">
        <f t="shared" si="1"/>
        <v>Month 27</v>
      </c>
      <c r="AC9" s="6" t="str">
        <f t="shared" si="1"/>
        <v>Month 28</v>
      </c>
      <c r="AD9" s="6" t="str">
        <f t="shared" si="1"/>
        <v>Month 29</v>
      </c>
      <c r="AE9" s="6" t="str">
        <f t="shared" si="1"/>
        <v>Month 30</v>
      </c>
      <c r="AF9" s="6" t="str">
        <f t="shared" si="1"/>
        <v>Month 31</v>
      </c>
      <c r="AG9" s="6" t="str">
        <f t="shared" si="1"/>
        <v>Month 32</v>
      </c>
      <c r="AH9" s="6" t="str">
        <f t="shared" si="1"/>
        <v>Month 33</v>
      </c>
      <c r="AI9" s="6" t="str">
        <f t="shared" si="1"/>
        <v>Month 34</v>
      </c>
      <c r="AJ9" s="6" t="str">
        <f t="shared" si="1"/>
        <v>Month 35</v>
      </c>
      <c r="AK9" s="6" t="str">
        <f t="shared" si="1"/>
        <v>Month 36</v>
      </c>
      <c r="AL9" s="6" t="str">
        <f t="shared" si="1"/>
        <v>Month 37</v>
      </c>
      <c r="AM9" s="6" t="str">
        <f t="shared" si="1"/>
        <v>Month 38</v>
      </c>
      <c r="AN9" s="6" t="str">
        <f t="shared" si="1"/>
        <v>Month 39</v>
      </c>
      <c r="AO9" s="6" t="str">
        <f t="shared" si="1"/>
        <v>Month 40</v>
      </c>
      <c r="AP9" s="6" t="str">
        <f t="shared" si="1"/>
        <v>Month 41</v>
      </c>
      <c r="AQ9" s="6" t="str">
        <f t="shared" si="1"/>
        <v>Month 42</v>
      </c>
      <c r="AR9" s="6" t="str">
        <f t="shared" si="1"/>
        <v>Month 43</v>
      </c>
      <c r="AS9" s="6" t="str">
        <f t="shared" si="1"/>
        <v>Month 44</v>
      </c>
      <c r="AT9" s="6" t="str">
        <f t="shared" si="1"/>
        <v>Month 45</v>
      </c>
      <c r="AU9" s="6" t="str">
        <f t="shared" si="1"/>
        <v>Month 46</v>
      </c>
      <c r="AV9" s="6" t="str">
        <f t="shared" si="1"/>
        <v>Month 47</v>
      </c>
      <c r="AW9" s="6" t="str">
        <f t="shared" si="1"/>
        <v>Month 48</v>
      </c>
      <c r="AX9" s="6" t="str">
        <f t="shared" si="1"/>
        <v>Month 49</v>
      </c>
      <c r="AY9" s="6" t="str">
        <f t="shared" si="1"/>
        <v>Month 50</v>
      </c>
      <c r="AZ9" s="6" t="str">
        <f t="shared" si="1"/>
        <v>Month 51</v>
      </c>
      <c r="BA9" s="6" t="str">
        <f t="shared" si="1"/>
        <v>Month 52</v>
      </c>
      <c r="BB9" s="6" t="str">
        <f t="shared" si="1"/>
        <v>Month 53</v>
      </c>
      <c r="BC9" s="6" t="str">
        <f t="shared" si="1"/>
        <v>Month 54</v>
      </c>
      <c r="BD9" s="6" t="str">
        <f t="shared" si="1"/>
        <v>Month 55</v>
      </c>
      <c r="BE9" s="6" t="str">
        <f t="shared" si="1"/>
        <v>Month 56</v>
      </c>
      <c r="BF9" s="6" t="str">
        <f t="shared" si="1"/>
        <v>Month 57</v>
      </c>
      <c r="BG9" s="6" t="str">
        <f t="shared" si="1"/>
        <v>Month 58</v>
      </c>
      <c r="BH9" s="6" t="str">
        <f t="shared" si="1"/>
        <v>Month 59</v>
      </c>
      <c r="BI9" s="6" t="str">
        <f t="shared" si="1"/>
        <v>Month 60</v>
      </c>
    </row>
    <row r="10" spans="1:61" x14ac:dyDescent="0.2">
      <c r="A10" s="1" t="s">
        <v>217</v>
      </c>
      <c r="B10" s="4">
        <f t="shared" ref="B10:BI10" si="2">B6*B7</f>
        <v>2</v>
      </c>
      <c r="C10" s="4">
        <f t="shared" si="2"/>
        <v>2</v>
      </c>
      <c r="D10" s="4">
        <f t="shared" si="2"/>
        <v>2</v>
      </c>
      <c r="E10" s="4">
        <f t="shared" si="2"/>
        <v>2</v>
      </c>
      <c r="F10" s="4">
        <f t="shared" si="2"/>
        <v>9</v>
      </c>
      <c r="G10" s="4">
        <f t="shared" si="2"/>
        <v>9</v>
      </c>
      <c r="H10" s="4">
        <f t="shared" si="2"/>
        <v>9</v>
      </c>
      <c r="I10" s="4">
        <f t="shared" si="2"/>
        <v>10</v>
      </c>
      <c r="J10" s="4">
        <f t="shared" si="2"/>
        <v>10</v>
      </c>
      <c r="K10" s="4">
        <f t="shared" si="2"/>
        <v>13</v>
      </c>
      <c r="L10" s="4">
        <f t="shared" si="2"/>
        <v>9</v>
      </c>
      <c r="M10" s="4">
        <f t="shared" si="2"/>
        <v>11</v>
      </c>
      <c r="N10" s="4">
        <f t="shared" si="2"/>
        <v>12</v>
      </c>
      <c r="O10" s="4">
        <f t="shared" si="2"/>
        <v>16</v>
      </c>
      <c r="P10" s="4">
        <f t="shared" si="2"/>
        <v>17</v>
      </c>
      <c r="Q10" s="4">
        <f t="shared" si="2"/>
        <v>16</v>
      </c>
      <c r="R10" s="4">
        <f t="shared" si="2"/>
        <v>12</v>
      </c>
      <c r="S10" s="4">
        <f t="shared" si="2"/>
        <v>20</v>
      </c>
      <c r="T10" s="4">
        <f t="shared" si="2"/>
        <v>24</v>
      </c>
      <c r="U10" s="4">
        <f t="shared" si="2"/>
        <v>19</v>
      </c>
      <c r="V10" s="4">
        <f t="shared" si="2"/>
        <v>14</v>
      </c>
      <c r="W10" s="4">
        <f t="shared" si="2"/>
        <v>20</v>
      </c>
      <c r="X10" s="4">
        <f t="shared" si="2"/>
        <v>17</v>
      </c>
      <c r="Y10" s="4">
        <f t="shared" si="2"/>
        <v>24</v>
      </c>
      <c r="Z10" s="4">
        <f t="shared" si="2"/>
        <v>23</v>
      </c>
      <c r="AA10" s="4">
        <f t="shared" si="2"/>
        <v>27</v>
      </c>
      <c r="AB10" s="4">
        <f t="shared" si="2"/>
        <v>25</v>
      </c>
      <c r="AC10" s="4">
        <f t="shared" si="2"/>
        <v>23</v>
      </c>
      <c r="AD10" s="4">
        <f t="shared" si="2"/>
        <v>18</v>
      </c>
      <c r="AE10" s="4">
        <f t="shared" si="2"/>
        <v>24</v>
      </c>
      <c r="AF10" s="4">
        <f t="shared" si="2"/>
        <v>29</v>
      </c>
      <c r="AG10" s="4">
        <f t="shared" si="2"/>
        <v>25</v>
      </c>
      <c r="AH10" s="4">
        <f t="shared" si="2"/>
        <v>21</v>
      </c>
      <c r="AI10" s="4">
        <f t="shared" si="2"/>
        <v>28</v>
      </c>
      <c r="AJ10" s="4">
        <f t="shared" si="2"/>
        <v>25</v>
      </c>
      <c r="AK10" s="4">
        <f t="shared" si="2"/>
        <v>32</v>
      </c>
      <c r="AL10" s="4">
        <f t="shared" si="2"/>
        <v>31</v>
      </c>
      <c r="AM10" s="4">
        <f t="shared" si="2"/>
        <v>33</v>
      </c>
      <c r="AN10" s="4">
        <f t="shared" si="2"/>
        <v>34</v>
      </c>
      <c r="AO10" s="4">
        <f t="shared" si="2"/>
        <v>30</v>
      </c>
      <c r="AP10" s="4">
        <f t="shared" si="2"/>
        <v>26</v>
      </c>
      <c r="AQ10" s="4">
        <f t="shared" si="2"/>
        <v>34</v>
      </c>
      <c r="AR10" s="4">
        <f t="shared" si="2"/>
        <v>38</v>
      </c>
      <c r="AS10" s="4">
        <f t="shared" si="2"/>
        <v>33</v>
      </c>
      <c r="AT10" s="4">
        <f t="shared" si="2"/>
        <v>28</v>
      </c>
      <c r="AU10" s="4">
        <f t="shared" si="2"/>
        <v>36</v>
      </c>
      <c r="AV10" s="4">
        <f t="shared" si="2"/>
        <v>31</v>
      </c>
      <c r="AW10" s="4">
        <f t="shared" si="2"/>
        <v>41</v>
      </c>
      <c r="AX10" s="4">
        <f t="shared" si="2"/>
        <v>38</v>
      </c>
      <c r="AY10" s="4">
        <f t="shared" si="2"/>
        <v>39</v>
      </c>
      <c r="AZ10" s="4">
        <f t="shared" si="2"/>
        <v>39</v>
      </c>
      <c r="BA10" s="4">
        <f t="shared" si="2"/>
        <v>38</v>
      </c>
      <c r="BB10" s="4">
        <f t="shared" si="2"/>
        <v>30</v>
      </c>
      <c r="BC10" s="4">
        <f t="shared" si="2"/>
        <v>40</v>
      </c>
      <c r="BD10" s="4">
        <f t="shared" si="2"/>
        <v>45</v>
      </c>
      <c r="BE10" s="4">
        <f t="shared" si="2"/>
        <v>41</v>
      </c>
      <c r="BF10" s="4">
        <f t="shared" si="2"/>
        <v>33</v>
      </c>
      <c r="BG10" s="4">
        <f t="shared" si="2"/>
        <v>41</v>
      </c>
      <c r="BH10" s="4">
        <f t="shared" si="2"/>
        <v>37</v>
      </c>
      <c r="BI10" s="4">
        <f t="shared" si="2"/>
        <v>46</v>
      </c>
    </row>
    <row r="11" spans="1:61" x14ac:dyDescent="0.2">
      <c r="A11" s="1" t="s">
        <v>218</v>
      </c>
      <c r="B11" s="4">
        <f t="shared" ref="B11:BI11" si="3">B10*1.29</f>
        <v>2.58</v>
      </c>
      <c r="C11" s="4">
        <f t="shared" si="3"/>
        <v>2.58</v>
      </c>
      <c r="D11" s="4">
        <f t="shared" si="3"/>
        <v>2.58</v>
      </c>
      <c r="E11" s="4">
        <f t="shared" si="3"/>
        <v>2.58</v>
      </c>
      <c r="F11" s="4">
        <f t="shared" si="3"/>
        <v>11.61</v>
      </c>
      <c r="G11" s="4">
        <f t="shared" si="3"/>
        <v>11.61</v>
      </c>
      <c r="H11" s="4">
        <f t="shared" si="3"/>
        <v>11.61</v>
      </c>
      <c r="I11" s="4">
        <f t="shared" si="3"/>
        <v>12.9</v>
      </c>
      <c r="J11" s="4">
        <f t="shared" si="3"/>
        <v>12.9</v>
      </c>
      <c r="K11" s="4">
        <f t="shared" si="3"/>
        <v>16.77</v>
      </c>
      <c r="L11" s="4">
        <f t="shared" si="3"/>
        <v>11.61</v>
      </c>
      <c r="M11" s="4">
        <f t="shared" si="3"/>
        <v>14.190000000000001</v>
      </c>
      <c r="N11" s="4">
        <f t="shared" si="3"/>
        <v>15.48</v>
      </c>
      <c r="O11" s="4">
        <f t="shared" si="3"/>
        <v>20.64</v>
      </c>
      <c r="P11" s="4">
        <f t="shared" si="3"/>
        <v>21.93</v>
      </c>
      <c r="Q11" s="4">
        <f t="shared" si="3"/>
        <v>20.64</v>
      </c>
      <c r="R11" s="4">
        <f t="shared" si="3"/>
        <v>15.48</v>
      </c>
      <c r="S11" s="4">
        <f t="shared" si="3"/>
        <v>25.8</v>
      </c>
      <c r="T11" s="4">
        <f t="shared" si="3"/>
        <v>30.96</v>
      </c>
      <c r="U11" s="4">
        <f t="shared" si="3"/>
        <v>24.51</v>
      </c>
      <c r="V11" s="4">
        <f t="shared" si="3"/>
        <v>18.060000000000002</v>
      </c>
      <c r="W11" s="4">
        <f t="shared" si="3"/>
        <v>25.8</v>
      </c>
      <c r="X11" s="4">
        <f t="shared" si="3"/>
        <v>21.93</v>
      </c>
      <c r="Y11" s="4">
        <f t="shared" si="3"/>
        <v>30.96</v>
      </c>
      <c r="Z11" s="4">
        <f t="shared" si="3"/>
        <v>29.67</v>
      </c>
      <c r="AA11" s="4">
        <f t="shared" si="3"/>
        <v>34.83</v>
      </c>
      <c r="AB11" s="4">
        <f t="shared" si="3"/>
        <v>32.25</v>
      </c>
      <c r="AC11" s="4">
        <f t="shared" si="3"/>
        <v>29.67</v>
      </c>
      <c r="AD11" s="4">
        <f t="shared" si="3"/>
        <v>23.22</v>
      </c>
      <c r="AE11" s="4">
        <f t="shared" si="3"/>
        <v>30.96</v>
      </c>
      <c r="AF11" s="4">
        <f t="shared" si="3"/>
        <v>37.410000000000004</v>
      </c>
      <c r="AG11" s="4">
        <f t="shared" si="3"/>
        <v>32.25</v>
      </c>
      <c r="AH11" s="4">
        <f t="shared" si="3"/>
        <v>27.09</v>
      </c>
      <c r="AI11" s="4">
        <f t="shared" si="3"/>
        <v>36.120000000000005</v>
      </c>
      <c r="AJ11" s="4">
        <f t="shared" si="3"/>
        <v>32.25</v>
      </c>
      <c r="AK11" s="4">
        <f t="shared" si="3"/>
        <v>41.28</v>
      </c>
      <c r="AL11" s="4">
        <f t="shared" si="3"/>
        <v>39.99</v>
      </c>
      <c r="AM11" s="4">
        <f t="shared" si="3"/>
        <v>42.57</v>
      </c>
      <c r="AN11" s="4">
        <f t="shared" si="3"/>
        <v>43.86</v>
      </c>
      <c r="AO11" s="4">
        <f t="shared" si="3"/>
        <v>38.700000000000003</v>
      </c>
      <c r="AP11" s="4">
        <f t="shared" si="3"/>
        <v>33.54</v>
      </c>
      <c r="AQ11" s="4">
        <f t="shared" si="3"/>
        <v>43.86</v>
      </c>
      <c r="AR11" s="4">
        <f t="shared" si="3"/>
        <v>49.02</v>
      </c>
      <c r="AS11" s="4">
        <f t="shared" si="3"/>
        <v>42.57</v>
      </c>
      <c r="AT11" s="4">
        <f t="shared" si="3"/>
        <v>36.120000000000005</v>
      </c>
      <c r="AU11" s="4">
        <f t="shared" si="3"/>
        <v>46.44</v>
      </c>
      <c r="AV11" s="4">
        <f t="shared" si="3"/>
        <v>39.99</v>
      </c>
      <c r="AW11" s="4">
        <f t="shared" si="3"/>
        <v>52.89</v>
      </c>
      <c r="AX11" s="4">
        <f t="shared" si="3"/>
        <v>49.02</v>
      </c>
      <c r="AY11" s="4">
        <f t="shared" si="3"/>
        <v>50.31</v>
      </c>
      <c r="AZ11" s="4">
        <f t="shared" si="3"/>
        <v>50.31</v>
      </c>
      <c r="BA11" s="4">
        <f t="shared" si="3"/>
        <v>49.02</v>
      </c>
      <c r="BB11" s="4">
        <f t="shared" si="3"/>
        <v>38.700000000000003</v>
      </c>
      <c r="BC11" s="4">
        <f t="shared" si="3"/>
        <v>51.6</v>
      </c>
      <c r="BD11" s="4">
        <f t="shared" si="3"/>
        <v>58.050000000000004</v>
      </c>
      <c r="BE11" s="4">
        <f t="shared" si="3"/>
        <v>52.89</v>
      </c>
      <c r="BF11" s="4">
        <f t="shared" si="3"/>
        <v>42.57</v>
      </c>
      <c r="BG11" s="4">
        <f t="shared" si="3"/>
        <v>52.89</v>
      </c>
      <c r="BH11" s="4">
        <f t="shared" si="3"/>
        <v>47.730000000000004</v>
      </c>
      <c r="BI11" s="4">
        <f t="shared" si="3"/>
        <v>59.34</v>
      </c>
    </row>
    <row r="12" spans="1:61" x14ac:dyDescent="0.2">
      <c r="A12" s="1" t="s">
        <v>219</v>
      </c>
      <c r="B12" s="4">
        <v>70000</v>
      </c>
      <c r="C12" s="4">
        <v>71956.52</v>
      </c>
      <c r="D12" s="4">
        <v>73913.039999999994</v>
      </c>
      <c r="E12" s="4">
        <v>72146</v>
      </c>
      <c r="F12" s="4">
        <v>282000</v>
      </c>
      <c r="G12" s="4">
        <v>282000</v>
      </c>
      <c r="H12" s="4">
        <v>282000</v>
      </c>
      <c r="I12" s="4">
        <v>185000</v>
      </c>
      <c r="J12" s="4">
        <v>185000</v>
      </c>
      <c r="K12" s="4">
        <v>185000</v>
      </c>
      <c r="L12" s="4">
        <v>126000</v>
      </c>
      <c r="M12" s="4">
        <v>126000</v>
      </c>
      <c r="N12" s="4">
        <v>126000</v>
      </c>
      <c r="O12" s="4">
        <v>158000</v>
      </c>
      <c r="P12" s="4">
        <v>158000</v>
      </c>
      <c r="Q12" s="4">
        <v>158000</v>
      </c>
      <c r="R12" s="4">
        <v>91250</v>
      </c>
      <c r="S12" s="4">
        <v>92500</v>
      </c>
      <c r="T12" s="4">
        <v>93750</v>
      </c>
      <c r="U12" s="4">
        <v>95000</v>
      </c>
      <c r="V12" s="4">
        <v>96250</v>
      </c>
      <c r="W12" s="4">
        <v>97500</v>
      </c>
      <c r="X12" s="4">
        <v>98750</v>
      </c>
      <c r="Y12" s="4">
        <v>100000</v>
      </c>
      <c r="Z12" s="4">
        <v>101250</v>
      </c>
      <c r="AA12" s="4">
        <v>102500</v>
      </c>
      <c r="AB12" s="4">
        <v>103750</v>
      </c>
      <c r="AC12" s="4">
        <v>105000</v>
      </c>
      <c r="AD12" s="4">
        <v>106250</v>
      </c>
      <c r="AE12" s="4">
        <v>107500</v>
      </c>
      <c r="AF12" s="4">
        <v>108750</v>
      </c>
      <c r="AG12" s="4">
        <v>110000</v>
      </c>
      <c r="AH12" s="4">
        <v>111250</v>
      </c>
      <c r="AI12" s="4">
        <v>112500</v>
      </c>
      <c r="AJ12" s="4">
        <v>113750</v>
      </c>
      <c r="AK12" s="4">
        <v>115000</v>
      </c>
      <c r="AL12" s="4">
        <v>114375</v>
      </c>
      <c r="AM12" s="4">
        <v>113750</v>
      </c>
      <c r="AN12" s="4">
        <v>113125</v>
      </c>
      <c r="AO12" s="4">
        <v>112500</v>
      </c>
      <c r="AP12" s="4">
        <v>111875</v>
      </c>
      <c r="AQ12" s="4">
        <v>111250</v>
      </c>
      <c r="AR12" s="4">
        <v>110625</v>
      </c>
      <c r="AS12" s="4">
        <v>110000</v>
      </c>
      <c r="AT12" s="4">
        <v>109375</v>
      </c>
      <c r="AU12" s="4">
        <v>108750</v>
      </c>
      <c r="AV12" s="4">
        <v>108125</v>
      </c>
      <c r="AW12" s="4">
        <v>107500</v>
      </c>
      <c r="AX12" s="4">
        <v>106875</v>
      </c>
      <c r="AY12" s="4">
        <v>106250</v>
      </c>
      <c r="AZ12" s="4">
        <v>105625</v>
      </c>
      <c r="BA12" s="4">
        <v>105000</v>
      </c>
      <c r="BB12" s="4">
        <v>104375</v>
      </c>
      <c r="BC12" s="4">
        <v>103750</v>
      </c>
      <c r="BD12" s="4">
        <v>103125</v>
      </c>
      <c r="BE12" s="4">
        <v>102500</v>
      </c>
      <c r="BF12" s="4">
        <v>101875</v>
      </c>
      <c r="BG12" s="4">
        <v>101250</v>
      </c>
      <c r="BH12" s="4">
        <v>100625</v>
      </c>
      <c r="BI12" s="4">
        <v>100000</v>
      </c>
    </row>
    <row r="13" spans="1:61" x14ac:dyDescent="0.2">
      <c r="A13" s="1" t="s">
        <v>220</v>
      </c>
      <c r="B13" s="13">
        <v>3.5000000000000001E-3</v>
      </c>
      <c r="C13" s="13">
        <v>3.5000000000000001E-3</v>
      </c>
      <c r="D13" s="13">
        <v>3.5000000000000001E-3</v>
      </c>
      <c r="E13" s="13">
        <v>3.5000000000000001E-3</v>
      </c>
      <c r="F13" s="13">
        <v>2.5999999999999999E-3</v>
      </c>
      <c r="G13" s="13">
        <v>2.5999999999999999E-3</v>
      </c>
      <c r="H13" s="13">
        <v>2.5999999999999999E-3</v>
      </c>
      <c r="I13" s="13">
        <v>4.1000000000000003E-3</v>
      </c>
      <c r="J13" s="13">
        <v>4.1000000000000003E-3</v>
      </c>
      <c r="K13" s="13">
        <v>4.1000000000000003E-3</v>
      </c>
      <c r="L13" s="13">
        <v>4.1999999999999997E-3</v>
      </c>
      <c r="M13" s="13">
        <v>4.1999999999999997E-3</v>
      </c>
      <c r="N13" s="13">
        <v>4.1999999999999997E-3</v>
      </c>
      <c r="O13" s="13">
        <v>3.5000000000000001E-3</v>
      </c>
      <c r="P13" s="13">
        <v>3.5000000000000001E-3</v>
      </c>
      <c r="Q13" s="13">
        <v>3.5000000000000001E-3</v>
      </c>
      <c r="R13" s="13">
        <v>3.5000000000000001E-3</v>
      </c>
      <c r="S13" s="13">
        <v>3.5000000000000001E-3</v>
      </c>
      <c r="T13" s="13">
        <v>3.5000000000000001E-3</v>
      </c>
      <c r="U13" s="13">
        <v>3.5000000000000001E-3</v>
      </c>
      <c r="V13" s="13">
        <v>3.5000000000000001E-3</v>
      </c>
      <c r="W13" s="13">
        <v>3.5000000000000001E-3</v>
      </c>
      <c r="X13" s="13">
        <v>3.5000000000000001E-3</v>
      </c>
      <c r="Y13" s="13">
        <v>3.5000000000000001E-3</v>
      </c>
      <c r="Z13" s="13">
        <v>3.5000000000000001E-3</v>
      </c>
      <c r="AA13" s="13">
        <v>3.5000000000000001E-3</v>
      </c>
      <c r="AB13" s="13">
        <v>3.5000000000000001E-3</v>
      </c>
      <c r="AC13" s="13">
        <v>3.5000000000000001E-3</v>
      </c>
      <c r="AD13" s="13">
        <v>3.5000000000000001E-3</v>
      </c>
      <c r="AE13" s="13">
        <v>3.5000000000000001E-3</v>
      </c>
      <c r="AF13" s="13">
        <v>3.5000000000000001E-3</v>
      </c>
      <c r="AG13" s="13">
        <v>3.5000000000000001E-3</v>
      </c>
      <c r="AH13" s="13">
        <v>3.5000000000000001E-3</v>
      </c>
      <c r="AI13" s="13">
        <v>3.5000000000000001E-3</v>
      </c>
      <c r="AJ13" s="13">
        <v>3.5000000000000001E-3</v>
      </c>
      <c r="AK13" s="13">
        <v>3.5000000000000001E-3</v>
      </c>
      <c r="AL13" s="13">
        <v>3.5000000000000001E-3</v>
      </c>
      <c r="AM13" s="13">
        <v>3.5000000000000001E-3</v>
      </c>
      <c r="AN13" s="13">
        <v>3.5000000000000001E-3</v>
      </c>
      <c r="AO13" s="13">
        <v>3.5000000000000001E-3</v>
      </c>
      <c r="AP13" s="13">
        <v>3.5000000000000001E-3</v>
      </c>
      <c r="AQ13" s="13">
        <v>3.5000000000000001E-3</v>
      </c>
      <c r="AR13" s="13">
        <v>3.5000000000000001E-3</v>
      </c>
      <c r="AS13" s="13">
        <v>3.5000000000000001E-3</v>
      </c>
      <c r="AT13" s="13">
        <v>3.5000000000000001E-3</v>
      </c>
      <c r="AU13" s="13">
        <v>3.5000000000000001E-3</v>
      </c>
      <c r="AV13" s="13">
        <v>3.5000000000000001E-3</v>
      </c>
      <c r="AW13" s="13">
        <v>3.5000000000000001E-3</v>
      </c>
      <c r="AX13" s="13">
        <v>3.5000000000000001E-3</v>
      </c>
      <c r="AY13" s="13">
        <v>3.5000000000000001E-3</v>
      </c>
      <c r="AZ13" s="13">
        <v>3.5000000000000001E-3</v>
      </c>
      <c r="BA13" s="13">
        <v>3.5000000000000001E-3</v>
      </c>
      <c r="BB13" s="13">
        <v>3.5000000000000001E-3</v>
      </c>
      <c r="BC13" s="13">
        <v>3.5000000000000001E-3</v>
      </c>
      <c r="BD13" s="13">
        <v>3.5000000000000001E-3</v>
      </c>
      <c r="BE13" s="13">
        <v>3.5000000000000001E-3</v>
      </c>
      <c r="BF13" s="13">
        <v>3.5000000000000001E-3</v>
      </c>
      <c r="BG13" s="13">
        <v>3.5000000000000001E-3</v>
      </c>
      <c r="BH13" s="13">
        <v>3.5000000000000001E-3</v>
      </c>
      <c r="BI13" s="13">
        <v>3.5000000000000001E-3</v>
      </c>
    </row>
    <row r="14" spans="1:61" x14ac:dyDescent="0.2">
      <c r="A14" s="1"/>
    </row>
    <row r="15" spans="1:61" x14ac:dyDescent="0.2">
      <c r="A15" s="1" t="s">
        <v>221</v>
      </c>
      <c r="B15" s="6" t="str">
        <f t="shared" ref="B15:BI15" si="4">B1</f>
        <v>Month 1</v>
      </c>
      <c r="C15" s="6" t="str">
        <f t="shared" si="4"/>
        <v>Month 2</v>
      </c>
      <c r="D15" s="6" t="str">
        <f t="shared" si="4"/>
        <v>Month 3</v>
      </c>
      <c r="E15" s="6" t="str">
        <f t="shared" si="4"/>
        <v>Month 4</v>
      </c>
      <c r="F15" s="6" t="str">
        <f t="shared" si="4"/>
        <v>Month 5</v>
      </c>
      <c r="G15" s="6" t="str">
        <f t="shared" si="4"/>
        <v>Month 6</v>
      </c>
      <c r="H15" s="6" t="str">
        <f t="shared" si="4"/>
        <v>Month 7</v>
      </c>
      <c r="I15" s="6" t="str">
        <f t="shared" si="4"/>
        <v>Month 8</v>
      </c>
      <c r="J15" s="6" t="str">
        <f t="shared" si="4"/>
        <v>Month 9</v>
      </c>
      <c r="K15" s="6" t="str">
        <f t="shared" si="4"/>
        <v>Month 10</v>
      </c>
      <c r="L15" s="6" t="str">
        <f t="shared" si="4"/>
        <v>Month 11</v>
      </c>
      <c r="M15" s="6" t="str">
        <f t="shared" si="4"/>
        <v>Month 12</v>
      </c>
      <c r="N15" s="6" t="str">
        <f t="shared" si="4"/>
        <v>Month 13</v>
      </c>
      <c r="O15" s="6" t="str">
        <f t="shared" si="4"/>
        <v>Month 14</v>
      </c>
      <c r="P15" s="6" t="str">
        <f t="shared" si="4"/>
        <v>Month 15</v>
      </c>
      <c r="Q15" s="6" t="str">
        <f t="shared" si="4"/>
        <v>Month 16</v>
      </c>
      <c r="R15" s="6" t="str">
        <f t="shared" si="4"/>
        <v>Month 17</v>
      </c>
      <c r="S15" s="6" t="str">
        <f t="shared" si="4"/>
        <v>Month 18</v>
      </c>
      <c r="T15" s="6" t="str">
        <f t="shared" si="4"/>
        <v>Month 19</v>
      </c>
      <c r="U15" s="6" t="str">
        <f t="shared" si="4"/>
        <v>Month 20</v>
      </c>
      <c r="V15" s="6" t="str">
        <f t="shared" si="4"/>
        <v>Month 21</v>
      </c>
      <c r="W15" s="6" t="str">
        <f t="shared" si="4"/>
        <v>Month 22</v>
      </c>
      <c r="X15" s="6" t="str">
        <f t="shared" si="4"/>
        <v>Month 23</v>
      </c>
      <c r="Y15" s="6" t="str">
        <f t="shared" si="4"/>
        <v>Month 24</v>
      </c>
      <c r="Z15" s="6" t="str">
        <f t="shared" si="4"/>
        <v>Month 25</v>
      </c>
      <c r="AA15" s="6" t="str">
        <f t="shared" si="4"/>
        <v>Month 26</v>
      </c>
      <c r="AB15" s="6" t="str">
        <f t="shared" si="4"/>
        <v>Month 27</v>
      </c>
      <c r="AC15" s="6" t="str">
        <f t="shared" si="4"/>
        <v>Month 28</v>
      </c>
      <c r="AD15" s="6" t="str">
        <f t="shared" si="4"/>
        <v>Month 29</v>
      </c>
      <c r="AE15" s="6" t="str">
        <f t="shared" si="4"/>
        <v>Month 30</v>
      </c>
      <c r="AF15" s="6" t="str">
        <f t="shared" si="4"/>
        <v>Month 31</v>
      </c>
      <c r="AG15" s="6" t="str">
        <f t="shared" si="4"/>
        <v>Month 32</v>
      </c>
      <c r="AH15" s="6" t="str">
        <f t="shared" si="4"/>
        <v>Month 33</v>
      </c>
      <c r="AI15" s="6" t="str">
        <f t="shared" si="4"/>
        <v>Month 34</v>
      </c>
      <c r="AJ15" s="6" t="str">
        <f t="shared" si="4"/>
        <v>Month 35</v>
      </c>
      <c r="AK15" s="6" t="str">
        <f t="shared" si="4"/>
        <v>Month 36</v>
      </c>
      <c r="AL15" s="6" t="str">
        <f t="shared" si="4"/>
        <v>Month 37</v>
      </c>
      <c r="AM15" s="6" t="str">
        <f t="shared" si="4"/>
        <v>Month 38</v>
      </c>
      <c r="AN15" s="6" t="str">
        <f t="shared" si="4"/>
        <v>Month 39</v>
      </c>
      <c r="AO15" s="6" t="str">
        <f t="shared" si="4"/>
        <v>Month 40</v>
      </c>
      <c r="AP15" s="6" t="str">
        <f t="shared" si="4"/>
        <v>Month 41</v>
      </c>
      <c r="AQ15" s="6" t="str">
        <f t="shared" si="4"/>
        <v>Month 42</v>
      </c>
      <c r="AR15" s="6" t="str">
        <f t="shared" si="4"/>
        <v>Month 43</v>
      </c>
      <c r="AS15" s="6" t="str">
        <f t="shared" si="4"/>
        <v>Month 44</v>
      </c>
      <c r="AT15" s="6" t="str">
        <f t="shared" si="4"/>
        <v>Month 45</v>
      </c>
      <c r="AU15" s="6" t="str">
        <f t="shared" si="4"/>
        <v>Month 46</v>
      </c>
      <c r="AV15" s="6" t="str">
        <f t="shared" si="4"/>
        <v>Month 47</v>
      </c>
      <c r="AW15" s="6" t="str">
        <f t="shared" si="4"/>
        <v>Month 48</v>
      </c>
      <c r="AX15" s="6" t="str">
        <f t="shared" si="4"/>
        <v>Month 49</v>
      </c>
      <c r="AY15" s="6" t="str">
        <f t="shared" si="4"/>
        <v>Month 50</v>
      </c>
      <c r="AZ15" s="6" t="str">
        <f t="shared" si="4"/>
        <v>Month 51</v>
      </c>
      <c r="BA15" s="6" t="str">
        <f t="shared" si="4"/>
        <v>Month 52</v>
      </c>
      <c r="BB15" s="6" t="str">
        <f t="shared" si="4"/>
        <v>Month 53</v>
      </c>
      <c r="BC15" s="6" t="str">
        <f t="shared" si="4"/>
        <v>Month 54</v>
      </c>
      <c r="BD15" s="6" t="str">
        <f t="shared" si="4"/>
        <v>Month 55</v>
      </c>
      <c r="BE15" s="6" t="str">
        <f t="shared" si="4"/>
        <v>Month 56</v>
      </c>
      <c r="BF15" s="6" t="str">
        <f t="shared" si="4"/>
        <v>Month 57</v>
      </c>
      <c r="BG15" s="6" t="str">
        <f t="shared" si="4"/>
        <v>Month 58</v>
      </c>
      <c r="BH15" s="6" t="str">
        <f t="shared" si="4"/>
        <v>Month 59</v>
      </c>
      <c r="BI15" s="6" t="str">
        <f t="shared" si="4"/>
        <v>Month 60</v>
      </c>
    </row>
    <row r="16" spans="1:61" x14ac:dyDescent="0.2">
      <c r="A16" s="1" t="s">
        <v>217</v>
      </c>
      <c r="B16" s="3">
        <v>161</v>
      </c>
      <c r="C16" s="14">
        <f t="shared" ref="C16:M16" si="5">B16</f>
        <v>161</v>
      </c>
      <c r="D16" s="14">
        <f t="shared" si="5"/>
        <v>161</v>
      </c>
      <c r="E16" s="14">
        <f t="shared" si="5"/>
        <v>161</v>
      </c>
      <c r="F16" s="14">
        <f t="shared" si="5"/>
        <v>161</v>
      </c>
      <c r="G16" s="14">
        <f t="shared" si="5"/>
        <v>161</v>
      </c>
      <c r="H16" s="14">
        <f t="shared" si="5"/>
        <v>161</v>
      </c>
      <c r="I16" s="14">
        <f t="shared" si="5"/>
        <v>161</v>
      </c>
      <c r="J16" s="14">
        <f t="shared" si="5"/>
        <v>161</v>
      </c>
      <c r="K16" s="14">
        <f t="shared" si="5"/>
        <v>161</v>
      </c>
      <c r="L16" s="14">
        <f t="shared" si="5"/>
        <v>161</v>
      </c>
      <c r="M16" s="14">
        <f t="shared" si="5"/>
        <v>161</v>
      </c>
      <c r="N16" s="14">
        <f t="shared" ref="N16:BI16" si="6">M16+(M10*60%)</f>
        <v>167.6</v>
      </c>
      <c r="O16" s="14">
        <f t="shared" si="6"/>
        <v>174.79999999999998</v>
      </c>
      <c r="P16" s="14">
        <f t="shared" si="6"/>
        <v>184.39999999999998</v>
      </c>
      <c r="Q16" s="14">
        <f t="shared" si="6"/>
        <v>194.59999999999997</v>
      </c>
      <c r="R16" s="14">
        <f t="shared" si="6"/>
        <v>204.19999999999996</v>
      </c>
      <c r="S16" s="14">
        <f t="shared" si="6"/>
        <v>211.39999999999995</v>
      </c>
      <c r="T16" s="14">
        <f t="shared" si="6"/>
        <v>223.39999999999995</v>
      </c>
      <c r="U16" s="14">
        <f t="shared" si="6"/>
        <v>237.79999999999995</v>
      </c>
      <c r="V16" s="14">
        <f t="shared" si="6"/>
        <v>249.19999999999996</v>
      </c>
      <c r="W16" s="14">
        <f t="shared" si="6"/>
        <v>257.59999999999997</v>
      </c>
      <c r="X16" s="14">
        <f t="shared" si="6"/>
        <v>269.59999999999997</v>
      </c>
      <c r="Y16" s="14">
        <f t="shared" si="6"/>
        <v>279.79999999999995</v>
      </c>
      <c r="Z16" s="14">
        <f t="shared" si="6"/>
        <v>294.19999999999993</v>
      </c>
      <c r="AA16" s="14">
        <f t="shared" si="6"/>
        <v>307.99999999999994</v>
      </c>
      <c r="AB16" s="14">
        <f t="shared" si="6"/>
        <v>324.19999999999993</v>
      </c>
      <c r="AC16" s="14">
        <f t="shared" si="6"/>
        <v>339.19999999999993</v>
      </c>
      <c r="AD16" s="14">
        <f t="shared" si="6"/>
        <v>352.99999999999994</v>
      </c>
      <c r="AE16" s="14">
        <f t="shared" si="6"/>
        <v>363.79999999999995</v>
      </c>
      <c r="AF16" s="14">
        <f t="shared" si="6"/>
        <v>378.19999999999993</v>
      </c>
      <c r="AG16" s="14">
        <f t="shared" si="6"/>
        <v>395.59999999999991</v>
      </c>
      <c r="AH16" s="14">
        <f t="shared" si="6"/>
        <v>410.59999999999991</v>
      </c>
      <c r="AI16" s="14">
        <f t="shared" si="6"/>
        <v>423.19999999999993</v>
      </c>
      <c r="AJ16" s="14">
        <f t="shared" si="6"/>
        <v>439.99999999999994</v>
      </c>
      <c r="AK16" s="14">
        <f t="shared" si="6"/>
        <v>454.99999999999994</v>
      </c>
      <c r="AL16" s="14">
        <f t="shared" si="6"/>
        <v>474.19999999999993</v>
      </c>
      <c r="AM16" s="14">
        <f t="shared" si="6"/>
        <v>492.79999999999995</v>
      </c>
      <c r="AN16" s="14">
        <f t="shared" si="6"/>
        <v>512.59999999999991</v>
      </c>
      <c r="AO16" s="14">
        <f t="shared" si="6"/>
        <v>532.99999999999989</v>
      </c>
      <c r="AP16" s="14">
        <f t="shared" si="6"/>
        <v>550.99999999999989</v>
      </c>
      <c r="AQ16" s="14">
        <f t="shared" si="6"/>
        <v>566.59999999999991</v>
      </c>
      <c r="AR16" s="14">
        <f t="shared" si="6"/>
        <v>586.99999999999989</v>
      </c>
      <c r="AS16" s="14">
        <f t="shared" si="6"/>
        <v>609.79999999999984</v>
      </c>
      <c r="AT16" s="14">
        <f t="shared" si="6"/>
        <v>629.5999999999998</v>
      </c>
      <c r="AU16" s="14">
        <f t="shared" si="6"/>
        <v>646.39999999999975</v>
      </c>
      <c r="AV16" s="14">
        <f t="shared" si="6"/>
        <v>667.99999999999977</v>
      </c>
      <c r="AW16" s="14">
        <f t="shared" si="6"/>
        <v>686.5999999999998</v>
      </c>
      <c r="AX16" s="14">
        <f t="shared" si="6"/>
        <v>711.19999999999982</v>
      </c>
      <c r="AY16" s="14">
        <f t="shared" si="6"/>
        <v>733.99999999999977</v>
      </c>
      <c r="AZ16" s="14">
        <f t="shared" si="6"/>
        <v>757.39999999999975</v>
      </c>
      <c r="BA16" s="14">
        <f t="shared" si="6"/>
        <v>780.79999999999973</v>
      </c>
      <c r="BB16" s="14">
        <f t="shared" si="6"/>
        <v>803.59999999999968</v>
      </c>
      <c r="BC16" s="14">
        <f t="shared" si="6"/>
        <v>821.59999999999968</v>
      </c>
      <c r="BD16" s="14">
        <f t="shared" si="6"/>
        <v>845.59999999999968</v>
      </c>
      <c r="BE16" s="14">
        <f t="shared" si="6"/>
        <v>872.59999999999968</v>
      </c>
      <c r="BF16" s="14">
        <f t="shared" si="6"/>
        <v>897.1999999999997</v>
      </c>
      <c r="BG16" s="14">
        <f t="shared" si="6"/>
        <v>916.99999999999966</v>
      </c>
      <c r="BH16" s="14">
        <f t="shared" si="6"/>
        <v>941.59999999999968</v>
      </c>
      <c r="BI16" s="14">
        <f t="shared" si="6"/>
        <v>963.79999999999973</v>
      </c>
    </row>
    <row r="17" spans="1:63" x14ac:dyDescent="0.2">
      <c r="A17" s="1" t="s">
        <v>218</v>
      </c>
      <c r="B17" s="14">
        <f t="shared" ref="B17:BI17" si="7">B16*2.477</f>
        <v>398.79699999999997</v>
      </c>
      <c r="C17" s="14">
        <f t="shared" si="7"/>
        <v>398.79699999999997</v>
      </c>
      <c r="D17" s="14">
        <f t="shared" si="7"/>
        <v>398.79699999999997</v>
      </c>
      <c r="E17" s="14">
        <f t="shared" si="7"/>
        <v>398.79699999999997</v>
      </c>
      <c r="F17" s="14">
        <f t="shared" si="7"/>
        <v>398.79699999999997</v>
      </c>
      <c r="G17" s="14">
        <f t="shared" si="7"/>
        <v>398.79699999999997</v>
      </c>
      <c r="H17" s="14">
        <f t="shared" si="7"/>
        <v>398.79699999999997</v>
      </c>
      <c r="I17" s="14">
        <f t="shared" si="7"/>
        <v>398.79699999999997</v>
      </c>
      <c r="J17" s="14">
        <f t="shared" si="7"/>
        <v>398.79699999999997</v>
      </c>
      <c r="K17" s="14">
        <f t="shared" si="7"/>
        <v>398.79699999999997</v>
      </c>
      <c r="L17" s="14">
        <f t="shared" si="7"/>
        <v>398.79699999999997</v>
      </c>
      <c r="M17" s="14">
        <f t="shared" si="7"/>
        <v>398.79699999999997</v>
      </c>
      <c r="N17" s="14">
        <f t="shared" si="7"/>
        <v>415.14519999999999</v>
      </c>
      <c r="O17" s="14">
        <f t="shared" si="7"/>
        <v>432.97959999999995</v>
      </c>
      <c r="P17" s="14">
        <f t="shared" si="7"/>
        <v>456.75879999999989</v>
      </c>
      <c r="Q17" s="14">
        <f t="shared" si="7"/>
        <v>482.02419999999989</v>
      </c>
      <c r="R17" s="14">
        <f t="shared" si="7"/>
        <v>505.8033999999999</v>
      </c>
      <c r="S17" s="14">
        <f t="shared" si="7"/>
        <v>523.63779999999986</v>
      </c>
      <c r="T17" s="14">
        <f t="shared" si="7"/>
        <v>553.36179999999979</v>
      </c>
      <c r="U17" s="14">
        <f t="shared" si="7"/>
        <v>589.03059999999982</v>
      </c>
      <c r="V17" s="14">
        <f t="shared" si="7"/>
        <v>617.26839999999982</v>
      </c>
      <c r="W17" s="14">
        <f t="shared" si="7"/>
        <v>638.07519999999988</v>
      </c>
      <c r="X17" s="14">
        <f t="shared" si="7"/>
        <v>667.79919999999993</v>
      </c>
      <c r="Y17" s="14">
        <f t="shared" si="7"/>
        <v>693.06459999999981</v>
      </c>
      <c r="Z17" s="14">
        <f t="shared" si="7"/>
        <v>728.73339999999985</v>
      </c>
      <c r="AA17" s="14">
        <f t="shared" si="7"/>
        <v>762.91599999999983</v>
      </c>
      <c r="AB17" s="14">
        <f t="shared" si="7"/>
        <v>803.04339999999979</v>
      </c>
      <c r="AC17" s="14">
        <f t="shared" si="7"/>
        <v>840.19839999999976</v>
      </c>
      <c r="AD17" s="14">
        <f t="shared" si="7"/>
        <v>874.38099999999986</v>
      </c>
      <c r="AE17" s="14">
        <f t="shared" si="7"/>
        <v>901.1325999999998</v>
      </c>
      <c r="AF17" s="14">
        <f t="shared" si="7"/>
        <v>936.80139999999983</v>
      </c>
      <c r="AG17" s="14">
        <f t="shared" si="7"/>
        <v>979.90119999999968</v>
      </c>
      <c r="AH17" s="14">
        <f t="shared" si="7"/>
        <v>1017.0561999999998</v>
      </c>
      <c r="AI17" s="14">
        <f t="shared" si="7"/>
        <v>1048.2663999999997</v>
      </c>
      <c r="AJ17" s="14">
        <f t="shared" si="7"/>
        <v>1089.8799999999999</v>
      </c>
      <c r="AK17" s="14">
        <f t="shared" si="7"/>
        <v>1127.0349999999999</v>
      </c>
      <c r="AL17" s="14">
        <f t="shared" si="7"/>
        <v>1174.5933999999997</v>
      </c>
      <c r="AM17" s="14">
        <f t="shared" si="7"/>
        <v>1220.6655999999998</v>
      </c>
      <c r="AN17" s="14">
        <f t="shared" si="7"/>
        <v>1269.7101999999998</v>
      </c>
      <c r="AO17" s="14">
        <f t="shared" si="7"/>
        <v>1320.2409999999998</v>
      </c>
      <c r="AP17" s="14">
        <f t="shared" si="7"/>
        <v>1364.8269999999995</v>
      </c>
      <c r="AQ17" s="14">
        <f t="shared" si="7"/>
        <v>1403.4681999999998</v>
      </c>
      <c r="AR17" s="14">
        <f t="shared" si="7"/>
        <v>1453.9989999999996</v>
      </c>
      <c r="AS17" s="14">
        <f t="shared" si="7"/>
        <v>1510.4745999999996</v>
      </c>
      <c r="AT17" s="14">
        <f t="shared" si="7"/>
        <v>1559.5191999999995</v>
      </c>
      <c r="AU17" s="14">
        <f t="shared" si="7"/>
        <v>1601.1327999999994</v>
      </c>
      <c r="AV17" s="14">
        <f t="shared" si="7"/>
        <v>1654.6359999999993</v>
      </c>
      <c r="AW17" s="14">
        <f t="shared" si="7"/>
        <v>1700.7081999999994</v>
      </c>
      <c r="AX17" s="14">
        <f t="shared" si="7"/>
        <v>1761.6423999999995</v>
      </c>
      <c r="AY17" s="14">
        <f t="shared" si="7"/>
        <v>1818.1179999999993</v>
      </c>
      <c r="AZ17" s="14">
        <f t="shared" si="7"/>
        <v>1876.0797999999993</v>
      </c>
      <c r="BA17" s="14">
        <f t="shared" si="7"/>
        <v>1934.0415999999993</v>
      </c>
      <c r="BB17" s="14">
        <f t="shared" si="7"/>
        <v>1990.5171999999991</v>
      </c>
      <c r="BC17" s="14">
        <f t="shared" si="7"/>
        <v>2035.1031999999991</v>
      </c>
      <c r="BD17" s="14">
        <f t="shared" si="7"/>
        <v>2094.551199999999</v>
      </c>
      <c r="BE17" s="14">
        <f t="shared" si="7"/>
        <v>2161.4301999999989</v>
      </c>
      <c r="BF17" s="14">
        <f t="shared" si="7"/>
        <v>2222.364399999999</v>
      </c>
      <c r="BG17" s="14">
        <f t="shared" si="7"/>
        <v>2271.4089999999992</v>
      </c>
      <c r="BH17" s="14">
        <f t="shared" si="7"/>
        <v>2332.3431999999989</v>
      </c>
      <c r="BI17" s="14">
        <f t="shared" si="7"/>
        <v>2387.3325999999993</v>
      </c>
    </row>
    <row r="18" spans="1:63" x14ac:dyDescent="0.2">
      <c r="A18" s="1" t="s">
        <v>219</v>
      </c>
      <c r="B18" s="4">
        <v>23247</v>
      </c>
      <c r="C18" s="4">
        <v>23700.44</v>
      </c>
      <c r="D18" s="4">
        <v>24153.88</v>
      </c>
      <c r="E18" s="4">
        <v>23607.32</v>
      </c>
      <c r="F18" s="4">
        <v>23888</v>
      </c>
      <c r="G18" s="4">
        <f t="shared" ref="G18:BI18" si="8">F18+(G12*0.6%)</f>
        <v>25580</v>
      </c>
      <c r="H18" s="4">
        <f t="shared" si="8"/>
        <v>27272</v>
      </c>
      <c r="I18" s="4">
        <f t="shared" si="8"/>
        <v>28382</v>
      </c>
      <c r="J18" s="4">
        <f t="shared" si="8"/>
        <v>29492</v>
      </c>
      <c r="K18" s="4">
        <f t="shared" si="8"/>
        <v>30602</v>
      </c>
      <c r="L18" s="4">
        <f t="shared" si="8"/>
        <v>31358</v>
      </c>
      <c r="M18" s="4">
        <f t="shared" si="8"/>
        <v>32114</v>
      </c>
      <c r="N18" s="4">
        <f t="shared" si="8"/>
        <v>32870</v>
      </c>
      <c r="O18" s="4">
        <f t="shared" si="8"/>
        <v>33818</v>
      </c>
      <c r="P18" s="4">
        <f t="shared" si="8"/>
        <v>34766</v>
      </c>
      <c r="Q18" s="4">
        <f t="shared" si="8"/>
        <v>35714</v>
      </c>
      <c r="R18" s="4">
        <f t="shared" si="8"/>
        <v>36261.5</v>
      </c>
      <c r="S18" s="4">
        <f t="shared" si="8"/>
        <v>36816.5</v>
      </c>
      <c r="T18" s="4">
        <f t="shared" si="8"/>
        <v>37379</v>
      </c>
      <c r="U18" s="4">
        <f t="shared" si="8"/>
        <v>37949</v>
      </c>
      <c r="V18" s="4">
        <f t="shared" si="8"/>
        <v>38526.5</v>
      </c>
      <c r="W18" s="4">
        <f t="shared" si="8"/>
        <v>39111.5</v>
      </c>
      <c r="X18" s="4">
        <f t="shared" si="8"/>
        <v>39704</v>
      </c>
      <c r="Y18" s="4">
        <f t="shared" si="8"/>
        <v>40304</v>
      </c>
      <c r="Z18" s="4">
        <f t="shared" si="8"/>
        <v>40911.5</v>
      </c>
      <c r="AA18" s="4">
        <f t="shared" si="8"/>
        <v>41526.5</v>
      </c>
      <c r="AB18" s="4">
        <f t="shared" si="8"/>
        <v>42149</v>
      </c>
      <c r="AC18" s="4">
        <f t="shared" si="8"/>
        <v>42779</v>
      </c>
      <c r="AD18" s="4">
        <f t="shared" si="8"/>
        <v>43416.5</v>
      </c>
      <c r="AE18" s="4">
        <f t="shared" si="8"/>
        <v>44061.5</v>
      </c>
      <c r="AF18" s="4">
        <f t="shared" si="8"/>
        <v>44714</v>
      </c>
      <c r="AG18" s="4">
        <f t="shared" si="8"/>
        <v>45374</v>
      </c>
      <c r="AH18" s="4">
        <f t="shared" si="8"/>
        <v>46041.5</v>
      </c>
      <c r="AI18" s="4">
        <f t="shared" si="8"/>
        <v>46716.5</v>
      </c>
      <c r="AJ18" s="4">
        <f t="shared" si="8"/>
        <v>47399</v>
      </c>
      <c r="AK18" s="4">
        <f t="shared" si="8"/>
        <v>48089</v>
      </c>
      <c r="AL18" s="4">
        <f t="shared" si="8"/>
        <v>48775.25</v>
      </c>
      <c r="AM18" s="4">
        <f t="shared" si="8"/>
        <v>49457.75</v>
      </c>
      <c r="AN18" s="4">
        <f t="shared" si="8"/>
        <v>50136.5</v>
      </c>
      <c r="AO18" s="4">
        <f t="shared" si="8"/>
        <v>50811.5</v>
      </c>
      <c r="AP18" s="4">
        <f t="shared" si="8"/>
        <v>51482.75</v>
      </c>
      <c r="AQ18" s="4">
        <f t="shared" si="8"/>
        <v>52150.25</v>
      </c>
      <c r="AR18" s="4">
        <f t="shared" si="8"/>
        <v>52814</v>
      </c>
      <c r="AS18" s="4">
        <f t="shared" si="8"/>
        <v>53474</v>
      </c>
      <c r="AT18" s="4">
        <f t="shared" si="8"/>
        <v>54130.25</v>
      </c>
      <c r="AU18" s="4">
        <f t="shared" si="8"/>
        <v>54782.75</v>
      </c>
      <c r="AV18" s="4">
        <f t="shared" si="8"/>
        <v>55431.5</v>
      </c>
      <c r="AW18" s="4">
        <f t="shared" si="8"/>
        <v>56076.5</v>
      </c>
      <c r="AX18" s="4">
        <f t="shared" si="8"/>
        <v>56717.75</v>
      </c>
      <c r="AY18" s="4">
        <f t="shared" si="8"/>
        <v>57355.25</v>
      </c>
      <c r="AZ18" s="4">
        <f t="shared" si="8"/>
        <v>57989</v>
      </c>
      <c r="BA18" s="4">
        <f t="shared" si="8"/>
        <v>58619</v>
      </c>
      <c r="BB18" s="4">
        <f t="shared" si="8"/>
        <v>59245.25</v>
      </c>
      <c r="BC18" s="4">
        <f t="shared" si="8"/>
        <v>59867.75</v>
      </c>
      <c r="BD18" s="4">
        <f t="shared" si="8"/>
        <v>60486.5</v>
      </c>
      <c r="BE18" s="4">
        <f t="shared" si="8"/>
        <v>61101.5</v>
      </c>
      <c r="BF18" s="4">
        <f t="shared" si="8"/>
        <v>61712.75</v>
      </c>
      <c r="BG18" s="4">
        <f t="shared" si="8"/>
        <v>62320.25</v>
      </c>
      <c r="BH18" s="4">
        <f t="shared" si="8"/>
        <v>62924</v>
      </c>
      <c r="BI18" s="4">
        <f t="shared" si="8"/>
        <v>63524</v>
      </c>
    </row>
    <row r="19" spans="1:63" x14ac:dyDescent="0.2">
      <c r="A19" s="1" t="s">
        <v>220</v>
      </c>
      <c r="B19" s="13">
        <v>6.4999999999999997E-3</v>
      </c>
      <c r="C19" s="13">
        <v>6.4999999999999997E-3</v>
      </c>
      <c r="D19" s="13">
        <v>6.4999999999999997E-3</v>
      </c>
      <c r="E19" s="13">
        <v>6.4999999999999997E-3</v>
      </c>
      <c r="F19" s="13">
        <v>6.4999999999999997E-3</v>
      </c>
      <c r="G19" s="13">
        <v>6.4999999999999997E-3</v>
      </c>
      <c r="H19" s="13">
        <v>6.462962962962962E-3</v>
      </c>
      <c r="I19" s="13">
        <v>6.4259259259259252E-3</v>
      </c>
      <c r="J19" s="13">
        <v>6.3888888888888884E-3</v>
      </c>
      <c r="K19" s="13">
        <v>6.3518518518518516E-3</v>
      </c>
      <c r="L19" s="13">
        <v>6.3148148148148148E-3</v>
      </c>
      <c r="M19" s="13">
        <v>6.2777777777777771E-3</v>
      </c>
      <c r="N19" s="13">
        <v>6.2407407407407403E-3</v>
      </c>
      <c r="O19" s="13">
        <v>6.2037037037037035E-3</v>
      </c>
      <c r="P19" s="13">
        <v>6.1666666666666658E-3</v>
      </c>
      <c r="Q19" s="13">
        <v>6.129629629629629E-3</v>
      </c>
      <c r="R19" s="13">
        <v>6.0925925925925922E-3</v>
      </c>
      <c r="S19" s="13">
        <v>6.0555555555555553E-3</v>
      </c>
      <c r="T19" s="13">
        <v>6.0185185185185185E-3</v>
      </c>
      <c r="U19" s="13">
        <v>5.9814814814814809E-3</v>
      </c>
      <c r="V19" s="13">
        <v>5.944444444444444E-3</v>
      </c>
      <c r="W19" s="13">
        <v>5.9074074074074072E-3</v>
      </c>
      <c r="X19" s="13">
        <v>5.8703703703703695E-3</v>
      </c>
      <c r="Y19" s="13">
        <v>5.8333333333333327E-3</v>
      </c>
      <c r="Z19" s="13">
        <v>5.7962962962962959E-3</v>
      </c>
      <c r="AA19" s="13">
        <v>5.7592592592592591E-3</v>
      </c>
      <c r="AB19" s="13">
        <v>5.7222222222222223E-3</v>
      </c>
      <c r="AC19" s="13">
        <v>5.6851851851851846E-3</v>
      </c>
      <c r="AD19" s="13">
        <v>5.6481481481481478E-3</v>
      </c>
      <c r="AE19" s="13">
        <v>5.611111111111111E-3</v>
      </c>
      <c r="AF19" s="13">
        <v>5.5740740740740733E-3</v>
      </c>
      <c r="AG19" s="13">
        <v>5.5370370370370365E-3</v>
      </c>
      <c r="AH19" s="13">
        <v>5.4999999999999997E-3</v>
      </c>
      <c r="AI19" s="13">
        <v>5.4629629629629629E-3</v>
      </c>
      <c r="AJ19" s="13">
        <v>5.4259259259259261E-3</v>
      </c>
      <c r="AK19" s="13">
        <v>5.3888888888888884E-3</v>
      </c>
      <c r="AL19" s="13">
        <v>5.3518518518518516E-3</v>
      </c>
      <c r="AM19" s="13">
        <v>5.3148148148148147E-3</v>
      </c>
      <c r="AN19" s="13">
        <v>5.2777777777777771E-3</v>
      </c>
      <c r="AO19" s="13">
        <v>5.2407407407407403E-3</v>
      </c>
      <c r="AP19" s="13">
        <v>5.2037037037037034E-3</v>
      </c>
      <c r="AQ19" s="13">
        <v>5.1666666666666666E-3</v>
      </c>
      <c r="AR19" s="13">
        <v>5.1296296296296298E-3</v>
      </c>
      <c r="AS19" s="13">
        <v>5.0925925925925921E-3</v>
      </c>
      <c r="AT19" s="13">
        <v>5.0555555555555553E-3</v>
      </c>
      <c r="AU19" s="13">
        <v>5.0185185185185185E-3</v>
      </c>
      <c r="AV19" s="13">
        <v>4.9814814814814808E-3</v>
      </c>
      <c r="AW19" s="13">
        <v>4.944444444444444E-3</v>
      </c>
      <c r="AX19" s="13">
        <v>4.9074074074074072E-3</v>
      </c>
      <c r="AY19" s="13">
        <v>4.8703703703703704E-3</v>
      </c>
      <c r="AZ19" s="13">
        <v>4.8333333333333336E-3</v>
      </c>
      <c r="BA19" s="13">
        <v>4.7962962962962959E-3</v>
      </c>
      <c r="BB19" s="13">
        <v>4.7592592592592591E-3</v>
      </c>
      <c r="BC19" s="13">
        <v>4.7222222222222223E-3</v>
      </c>
      <c r="BD19" s="13">
        <v>4.6851851851851846E-3</v>
      </c>
      <c r="BE19" s="13">
        <v>4.6481481481481478E-3</v>
      </c>
      <c r="BF19" s="13">
        <v>4.611111111111111E-3</v>
      </c>
      <c r="BG19" s="13">
        <v>4.5740740740740742E-3</v>
      </c>
      <c r="BH19" s="13">
        <v>4.5370370370370373E-3</v>
      </c>
      <c r="BI19" s="13">
        <v>4.4999999999999997E-3</v>
      </c>
    </row>
    <row r="21" spans="1:63" ht="15.75" customHeight="1" x14ac:dyDescent="0.2">
      <c r="A21" s="1" t="s">
        <v>222</v>
      </c>
      <c r="B21" s="6" t="str">
        <f t="shared" ref="B21:BI21" si="9">B1</f>
        <v>Month 1</v>
      </c>
      <c r="C21" s="6" t="str">
        <f t="shared" si="9"/>
        <v>Month 2</v>
      </c>
      <c r="D21" s="6" t="str">
        <f t="shared" si="9"/>
        <v>Month 3</v>
      </c>
      <c r="E21" s="6" t="str">
        <f t="shared" si="9"/>
        <v>Month 4</v>
      </c>
      <c r="F21" s="6" t="str">
        <f t="shared" si="9"/>
        <v>Month 5</v>
      </c>
      <c r="G21" s="6" t="str">
        <f t="shared" si="9"/>
        <v>Month 6</v>
      </c>
      <c r="H21" s="6" t="str">
        <f t="shared" si="9"/>
        <v>Month 7</v>
      </c>
      <c r="I21" s="6" t="str">
        <f t="shared" si="9"/>
        <v>Month 8</v>
      </c>
      <c r="J21" s="6" t="str">
        <f t="shared" si="9"/>
        <v>Month 9</v>
      </c>
      <c r="K21" s="6" t="str">
        <f t="shared" si="9"/>
        <v>Month 10</v>
      </c>
      <c r="L21" s="6" t="str">
        <f t="shared" si="9"/>
        <v>Month 11</v>
      </c>
      <c r="M21" s="6" t="str">
        <f t="shared" si="9"/>
        <v>Month 12</v>
      </c>
      <c r="N21" s="6" t="str">
        <f t="shared" si="9"/>
        <v>Month 13</v>
      </c>
      <c r="O21" s="6" t="str">
        <f t="shared" si="9"/>
        <v>Month 14</v>
      </c>
      <c r="P21" s="6" t="str">
        <f t="shared" si="9"/>
        <v>Month 15</v>
      </c>
      <c r="Q21" s="6" t="str">
        <f t="shared" si="9"/>
        <v>Month 16</v>
      </c>
      <c r="R21" s="6" t="str">
        <f t="shared" si="9"/>
        <v>Month 17</v>
      </c>
      <c r="S21" s="6" t="str">
        <f t="shared" si="9"/>
        <v>Month 18</v>
      </c>
      <c r="T21" s="6" t="str">
        <f t="shared" si="9"/>
        <v>Month 19</v>
      </c>
      <c r="U21" s="6" t="str">
        <f t="shared" si="9"/>
        <v>Month 20</v>
      </c>
      <c r="V21" s="6" t="str">
        <f t="shared" si="9"/>
        <v>Month 21</v>
      </c>
      <c r="W21" s="6" t="str">
        <f t="shared" si="9"/>
        <v>Month 22</v>
      </c>
      <c r="X21" s="6" t="str">
        <f t="shared" si="9"/>
        <v>Month 23</v>
      </c>
      <c r="Y21" s="6" t="str">
        <f t="shared" si="9"/>
        <v>Month 24</v>
      </c>
      <c r="Z21" s="6" t="str">
        <f t="shared" si="9"/>
        <v>Month 25</v>
      </c>
      <c r="AA21" s="6" t="str">
        <f t="shared" si="9"/>
        <v>Month 26</v>
      </c>
      <c r="AB21" s="6" t="str">
        <f t="shared" si="9"/>
        <v>Month 27</v>
      </c>
      <c r="AC21" s="6" t="str">
        <f t="shared" si="9"/>
        <v>Month 28</v>
      </c>
      <c r="AD21" s="6" t="str">
        <f t="shared" si="9"/>
        <v>Month 29</v>
      </c>
      <c r="AE21" s="6" t="str">
        <f t="shared" si="9"/>
        <v>Month 30</v>
      </c>
      <c r="AF21" s="6" t="str">
        <f t="shared" si="9"/>
        <v>Month 31</v>
      </c>
      <c r="AG21" s="6" t="str">
        <f t="shared" si="9"/>
        <v>Month 32</v>
      </c>
      <c r="AH21" s="6" t="str">
        <f t="shared" si="9"/>
        <v>Month 33</v>
      </c>
      <c r="AI21" s="6" t="str">
        <f t="shared" si="9"/>
        <v>Month 34</v>
      </c>
      <c r="AJ21" s="6" t="str">
        <f t="shared" si="9"/>
        <v>Month 35</v>
      </c>
      <c r="AK21" s="6" t="str">
        <f t="shared" si="9"/>
        <v>Month 36</v>
      </c>
      <c r="AL21" s="6" t="str">
        <f t="shared" si="9"/>
        <v>Month 37</v>
      </c>
      <c r="AM21" s="6" t="str">
        <f t="shared" si="9"/>
        <v>Month 38</v>
      </c>
      <c r="AN21" s="6" t="str">
        <f t="shared" si="9"/>
        <v>Month 39</v>
      </c>
      <c r="AO21" s="6" t="str">
        <f t="shared" si="9"/>
        <v>Month 40</v>
      </c>
      <c r="AP21" s="6" t="str">
        <f t="shared" si="9"/>
        <v>Month 41</v>
      </c>
      <c r="AQ21" s="6" t="str">
        <f t="shared" si="9"/>
        <v>Month 42</v>
      </c>
      <c r="AR21" s="6" t="str">
        <f t="shared" si="9"/>
        <v>Month 43</v>
      </c>
      <c r="AS21" s="6" t="str">
        <f t="shared" si="9"/>
        <v>Month 44</v>
      </c>
      <c r="AT21" s="6" t="str">
        <f t="shared" si="9"/>
        <v>Month 45</v>
      </c>
      <c r="AU21" s="6" t="str">
        <f t="shared" si="9"/>
        <v>Month 46</v>
      </c>
      <c r="AV21" s="6" t="str">
        <f t="shared" si="9"/>
        <v>Month 47</v>
      </c>
      <c r="AW21" s="6" t="str">
        <f t="shared" si="9"/>
        <v>Month 48</v>
      </c>
      <c r="AX21" s="6" t="str">
        <f t="shared" si="9"/>
        <v>Month 49</v>
      </c>
      <c r="AY21" s="6" t="str">
        <f t="shared" si="9"/>
        <v>Month 50</v>
      </c>
      <c r="AZ21" s="6" t="str">
        <f t="shared" si="9"/>
        <v>Month 51</v>
      </c>
      <c r="BA21" s="6" t="str">
        <f t="shared" si="9"/>
        <v>Month 52</v>
      </c>
      <c r="BB21" s="6" t="str">
        <f t="shared" si="9"/>
        <v>Month 53</v>
      </c>
      <c r="BC21" s="6" t="str">
        <f t="shared" si="9"/>
        <v>Month 54</v>
      </c>
      <c r="BD21" s="6" t="str">
        <f t="shared" si="9"/>
        <v>Month 55</v>
      </c>
      <c r="BE21" s="6" t="str">
        <f t="shared" si="9"/>
        <v>Month 56</v>
      </c>
      <c r="BF21" s="6" t="str">
        <f t="shared" si="9"/>
        <v>Month 57</v>
      </c>
      <c r="BG21" s="6" t="str">
        <f t="shared" si="9"/>
        <v>Month 58</v>
      </c>
      <c r="BH21" s="6" t="str">
        <f t="shared" si="9"/>
        <v>Month 59</v>
      </c>
      <c r="BI21" s="6" t="str">
        <f t="shared" si="9"/>
        <v>Month 60</v>
      </c>
      <c r="BK21" s="3" t="s">
        <v>223</v>
      </c>
    </row>
    <row r="22" spans="1:63" ht="15.75" customHeight="1" x14ac:dyDescent="0.2">
      <c r="A22" s="1" t="s">
        <v>217</v>
      </c>
      <c r="B22" s="14">
        <f t="shared" ref="B22:C22" si="10">38*$BK22</f>
        <v>26.599999999999998</v>
      </c>
      <c r="C22" s="14">
        <f t="shared" si="10"/>
        <v>26.599999999999998</v>
      </c>
      <c r="D22" s="14">
        <f>30*$BK22</f>
        <v>21</v>
      </c>
      <c r="E22" s="14">
        <f>34*$BK22</f>
        <v>23.799999999999997</v>
      </c>
      <c r="F22" s="14">
        <f>30*$BK22</f>
        <v>21</v>
      </c>
      <c r="G22" s="14">
        <f>34*$BK22</f>
        <v>23.799999999999997</v>
      </c>
      <c r="H22" s="14">
        <f>36*$BK22</f>
        <v>25.2</v>
      </c>
      <c r="I22" s="14">
        <f>34*$BK22</f>
        <v>23.799999999999997</v>
      </c>
      <c r="J22" s="14">
        <f>30*$BK22</f>
        <v>21</v>
      </c>
      <c r="K22" s="14">
        <f>34*$BK22</f>
        <v>23.799999999999997</v>
      </c>
      <c r="L22" s="14">
        <f>32*$BK22</f>
        <v>22.4</v>
      </c>
      <c r="M22" s="14">
        <f>38*$BK22</f>
        <v>26.599999999999998</v>
      </c>
      <c r="N22" s="14">
        <f>30*$BK22</f>
        <v>21</v>
      </c>
      <c r="O22" s="14">
        <f>34*$BK22</f>
        <v>23.799999999999997</v>
      </c>
      <c r="P22" s="14">
        <f>36*$BK22</f>
        <v>25.2</v>
      </c>
      <c r="Q22" s="14">
        <f>34*$BK22</f>
        <v>23.799999999999997</v>
      </c>
      <c r="R22" s="14">
        <f>36*$BK22</f>
        <v>25.2</v>
      </c>
      <c r="S22" s="14">
        <f>44*$BK22</f>
        <v>30.799999999999997</v>
      </c>
      <c r="T22" s="14">
        <f>42*$BK22</f>
        <v>29.4</v>
      </c>
      <c r="U22" s="14">
        <f>44*$BK22</f>
        <v>30.799999999999997</v>
      </c>
      <c r="V22" s="14">
        <f>42*$BK22</f>
        <v>29.4</v>
      </c>
      <c r="W22" s="14">
        <f>46*$BK22</f>
        <v>32.199999999999996</v>
      </c>
      <c r="X22" s="14">
        <f>44*$BK22</f>
        <v>30.799999999999997</v>
      </c>
      <c r="Y22" s="14">
        <f>48*$BK22</f>
        <v>33.599999999999994</v>
      </c>
      <c r="Z22" s="14">
        <f>46*$BK22</f>
        <v>32.199999999999996</v>
      </c>
      <c r="AA22" s="14">
        <f>48*$BK22</f>
        <v>33.599999999999994</v>
      </c>
      <c r="AB22" s="14">
        <f>46*$BK22</f>
        <v>32.199999999999996</v>
      </c>
      <c r="AC22" s="14">
        <f>47*$BK22</f>
        <v>32.9</v>
      </c>
      <c r="AD22" s="14">
        <f>44*$BK22</f>
        <v>30.799999999999997</v>
      </c>
      <c r="AE22" s="14">
        <f>49*$BK22</f>
        <v>34.299999999999997</v>
      </c>
      <c r="AF22" s="14">
        <f>50*$BK22</f>
        <v>35</v>
      </c>
      <c r="AG22" s="14">
        <f>46*$BK22</f>
        <v>32.199999999999996</v>
      </c>
      <c r="AH22" s="14">
        <f>44*$BK22</f>
        <v>30.799999999999997</v>
      </c>
      <c r="AI22" s="14">
        <f>46*$BK22</f>
        <v>32.199999999999996</v>
      </c>
      <c r="AJ22" s="14">
        <f>44*$BK22</f>
        <v>30.799999999999997</v>
      </c>
      <c r="AK22" s="14">
        <f>48*$BK22</f>
        <v>33.599999999999994</v>
      </c>
      <c r="AL22" s="14">
        <f>46*$BK22</f>
        <v>32.199999999999996</v>
      </c>
      <c r="AM22" s="14">
        <f>48*$BK22</f>
        <v>33.599999999999994</v>
      </c>
      <c r="AN22" s="14">
        <f>46*$BK22</f>
        <v>32.199999999999996</v>
      </c>
      <c r="AO22" s="14">
        <f>47*$BK22</f>
        <v>32.9</v>
      </c>
      <c r="AP22" s="14">
        <f>44*$BK22</f>
        <v>30.799999999999997</v>
      </c>
      <c r="AQ22" s="14">
        <f>49*$BK22</f>
        <v>34.299999999999997</v>
      </c>
      <c r="AR22" s="14">
        <f>50*$BK22</f>
        <v>35</v>
      </c>
      <c r="AS22" s="14">
        <f>46*$BK22</f>
        <v>32.199999999999996</v>
      </c>
      <c r="AT22" s="14">
        <f>44*$BK22</f>
        <v>30.799999999999997</v>
      </c>
      <c r="AU22" s="14">
        <f>46*$BK22</f>
        <v>32.199999999999996</v>
      </c>
      <c r="AV22" s="14">
        <f>44*$BK22</f>
        <v>30.799999999999997</v>
      </c>
      <c r="AW22" s="14">
        <f>48*$BK22</f>
        <v>33.599999999999994</v>
      </c>
      <c r="AX22" s="14">
        <f>46*$BK22</f>
        <v>32.199999999999996</v>
      </c>
      <c r="AY22" s="14">
        <f>48*$BK22</f>
        <v>33.599999999999994</v>
      </c>
      <c r="AZ22" s="14">
        <f>46*$BK22</f>
        <v>32.199999999999996</v>
      </c>
      <c r="BA22" s="14">
        <f>47*$BK22</f>
        <v>32.9</v>
      </c>
      <c r="BB22" s="14">
        <f>44*$BK22</f>
        <v>30.799999999999997</v>
      </c>
      <c r="BC22" s="14">
        <f>49*$BK22</f>
        <v>34.299999999999997</v>
      </c>
      <c r="BD22" s="14">
        <f>50*$BK22</f>
        <v>35</v>
      </c>
      <c r="BE22" s="14">
        <f>46*$BK22</f>
        <v>32.199999999999996</v>
      </c>
      <c r="BF22" s="14">
        <f>44*$BK22</f>
        <v>30.799999999999997</v>
      </c>
      <c r="BG22" s="14">
        <f>46*$BK22</f>
        <v>32.199999999999996</v>
      </c>
      <c r="BH22" s="14">
        <f>44*$BK22</f>
        <v>30.799999999999997</v>
      </c>
      <c r="BI22" s="14">
        <f>48*$BK22</f>
        <v>33.599999999999994</v>
      </c>
      <c r="BK22" s="12">
        <v>0.7</v>
      </c>
    </row>
    <row r="23" spans="1:63" ht="15.75" customHeight="1" x14ac:dyDescent="0.2">
      <c r="A23" s="1" t="s">
        <v>218</v>
      </c>
      <c r="B23" s="14">
        <f t="shared" ref="B23:BI23" si="11">B22*1.294</f>
        <v>34.420400000000001</v>
      </c>
      <c r="C23" s="14">
        <f t="shared" si="11"/>
        <v>34.420400000000001</v>
      </c>
      <c r="D23" s="14">
        <f t="shared" si="11"/>
        <v>27.173999999999999</v>
      </c>
      <c r="E23" s="14">
        <f t="shared" si="11"/>
        <v>30.797199999999997</v>
      </c>
      <c r="F23" s="14">
        <f t="shared" si="11"/>
        <v>27.173999999999999</v>
      </c>
      <c r="G23" s="14">
        <f t="shared" si="11"/>
        <v>30.797199999999997</v>
      </c>
      <c r="H23" s="14">
        <f t="shared" si="11"/>
        <v>32.608800000000002</v>
      </c>
      <c r="I23" s="14">
        <f t="shared" si="11"/>
        <v>30.797199999999997</v>
      </c>
      <c r="J23" s="14">
        <f t="shared" si="11"/>
        <v>27.173999999999999</v>
      </c>
      <c r="K23" s="14">
        <f t="shared" si="11"/>
        <v>30.797199999999997</v>
      </c>
      <c r="L23" s="14">
        <f t="shared" si="11"/>
        <v>28.985599999999998</v>
      </c>
      <c r="M23" s="14">
        <f t="shared" si="11"/>
        <v>34.420400000000001</v>
      </c>
      <c r="N23" s="14">
        <f t="shared" si="11"/>
        <v>27.173999999999999</v>
      </c>
      <c r="O23" s="14">
        <f t="shared" si="11"/>
        <v>30.797199999999997</v>
      </c>
      <c r="P23" s="14">
        <f t="shared" si="11"/>
        <v>32.608800000000002</v>
      </c>
      <c r="Q23" s="14">
        <f t="shared" si="11"/>
        <v>30.797199999999997</v>
      </c>
      <c r="R23" s="14">
        <f t="shared" si="11"/>
        <v>32.608800000000002</v>
      </c>
      <c r="S23" s="14">
        <f t="shared" si="11"/>
        <v>39.855199999999996</v>
      </c>
      <c r="T23" s="14">
        <f t="shared" si="11"/>
        <v>38.043599999999998</v>
      </c>
      <c r="U23" s="14">
        <f t="shared" si="11"/>
        <v>39.855199999999996</v>
      </c>
      <c r="V23" s="14">
        <f t="shared" si="11"/>
        <v>38.043599999999998</v>
      </c>
      <c r="W23" s="14">
        <f t="shared" si="11"/>
        <v>41.666799999999995</v>
      </c>
      <c r="X23" s="14">
        <f t="shared" si="11"/>
        <v>39.855199999999996</v>
      </c>
      <c r="Y23" s="14">
        <f t="shared" si="11"/>
        <v>43.478399999999993</v>
      </c>
      <c r="Z23" s="14">
        <f t="shared" si="11"/>
        <v>41.666799999999995</v>
      </c>
      <c r="AA23" s="14">
        <f t="shared" si="11"/>
        <v>43.478399999999993</v>
      </c>
      <c r="AB23" s="14">
        <f t="shared" si="11"/>
        <v>41.666799999999995</v>
      </c>
      <c r="AC23" s="14">
        <f t="shared" si="11"/>
        <v>42.572600000000001</v>
      </c>
      <c r="AD23" s="14">
        <f t="shared" si="11"/>
        <v>39.855199999999996</v>
      </c>
      <c r="AE23" s="14">
        <f t="shared" si="11"/>
        <v>44.3842</v>
      </c>
      <c r="AF23" s="14">
        <f t="shared" si="11"/>
        <v>45.29</v>
      </c>
      <c r="AG23" s="14">
        <f t="shared" si="11"/>
        <v>41.666799999999995</v>
      </c>
      <c r="AH23" s="14">
        <f t="shared" si="11"/>
        <v>39.855199999999996</v>
      </c>
      <c r="AI23" s="14">
        <f t="shared" si="11"/>
        <v>41.666799999999995</v>
      </c>
      <c r="AJ23" s="14">
        <f t="shared" si="11"/>
        <v>39.855199999999996</v>
      </c>
      <c r="AK23" s="14">
        <f t="shared" si="11"/>
        <v>43.478399999999993</v>
      </c>
      <c r="AL23" s="14">
        <f t="shared" si="11"/>
        <v>41.666799999999995</v>
      </c>
      <c r="AM23" s="14">
        <f t="shared" si="11"/>
        <v>43.478399999999993</v>
      </c>
      <c r="AN23" s="14">
        <f t="shared" si="11"/>
        <v>41.666799999999995</v>
      </c>
      <c r="AO23" s="14">
        <f t="shared" si="11"/>
        <v>42.572600000000001</v>
      </c>
      <c r="AP23" s="14">
        <f t="shared" si="11"/>
        <v>39.855199999999996</v>
      </c>
      <c r="AQ23" s="14">
        <f t="shared" si="11"/>
        <v>44.3842</v>
      </c>
      <c r="AR23" s="14">
        <f t="shared" si="11"/>
        <v>45.29</v>
      </c>
      <c r="AS23" s="14">
        <f t="shared" si="11"/>
        <v>41.666799999999995</v>
      </c>
      <c r="AT23" s="14">
        <f t="shared" si="11"/>
        <v>39.855199999999996</v>
      </c>
      <c r="AU23" s="14">
        <f t="shared" si="11"/>
        <v>41.666799999999995</v>
      </c>
      <c r="AV23" s="14">
        <f t="shared" si="11"/>
        <v>39.855199999999996</v>
      </c>
      <c r="AW23" s="14">
        <f t="shared" si="11"/>
        <v>43.478399999999993</v>
      </c>
      <c r="AX23" s="14">
        <f t="shared" si="11"/>
        <v>41.666799999999995</v>
      </c>
      <c r="AY23" s="14">
        <f t="shared" si="11"/>
        <v>43.478399999999993</v>
      </c>
      <c r="AZ23" s="14">
        <f t="shared" si="11"/>
        <v>41.666799999999995</v>
      </c>
      <c r="BA23" s="14">
        <f t="shared" si="11"/>
        <v>42.572600000000001</v>
      </c>
      <c r="BB23" s="14">
        <f t="shared" si="11"/>
        <v>39.855199999999996</v>
      </c>
      <c r="BC23" s="14">
        <f t="shared" si="11"/>
        <v>44.3842</v>
      </c>
      <c r="BD23" s="14">
        <f t="shared" si="11"/>
        <v>45.29</v>
      </c>
      <c r="BE23" s="14">
        <f t="shared" si="11"/>
        <v>41.666799999999995</v>
      </c>
      <c r="BF23" s="14">
        <f t="shared" si="11"/>
        <v>39.855199999999996</v>
      </c>
      <c r="BG23" s="14">
        <f t="shared" si="11"/>
        <v>41.666799999999995</v>
      </c>
      <c r="BH23" s="14">
        <f t="shared" si="11"/>
        <v>39.855199999999996</v>
      </c>
      <c r="BI23" s="14">
        <f t="shared" si="11"/>
        <v>43.478399999999993</v>
      </c>
    </row>
    <row r="24" spans="1:63" ht="15.75" customHeight="1" x14ac:dyDescent="0.2">
      <c r="A24" s="1" t="s">
        <v>219</v>
      </c>
      <c r="B24" s="4">
        <v>75000</v>
      </c>
      <c r="C24" s="4">
        <v>75000</v>
      </c>
      <c r="D24" s="4">
        <v>75000</v>
      </c>
      <c r="E24" s="4">
        <v>75000</v>
      </c>
      <c r="F24" s="4">
        <v>75000</v>
      </c>
      <c r="G24" s="4">
        <v>75000</v>
      </c>
      <c r="H24" s="4">
        <v>75000</v>
      </c>
      <c r="I24" s="4">
        <v>75000</v>
      </c>
      <c r="J24" s="4">
        <v>75000</v>
      </c>
      <c r="K24" s="4">
        <v>75000</v>
      </c>
      <c r="L24" s="4">
        <v>75000</v>
      </c>
      <c r="M24" s="4">
        <v>75000</v>
      </c>
      <c r="N24" s="4">
        <v>75000</v>
      </c>
      <c r="O24" s="4">
        <v>75000</v>
      </c>
      <c r="P24" s="4">
        <v>75000</v>
      </c>
      <c r="Q24" s="4">
        <v>75000</v>
      </c>
      <c r="R24" s="4">
        <v>75000</v>
      </c>
      <c r="S24" s="4">
        <v>75000</v>
      </c>
      <c r="T24" s="4">
        <v>75000</v>
      </c>
      <c r="U24" s="4">
        <v>75000</v>
      </c>
      <c r="V24" s="4">
        <v>75000</v>
      </c>
      <c r="W24" s="4">
        <v>75000</v>
      </c>
      <c r="X24" s="4">
        <v>75000</v>
      </c>
      <c r="Y24" s="4">
        <v>75000</v>
      </c>
      <c r="Z24" s="4">
        <v>75000</v>
      </c>
      <c r="AA24" s="4">
        <v>75000</v>
      </c>
      <c r="AB24" s="4">
        <v>75000</v>
      </c>
      <c r="AC24" s="4">
        <v>75000</v>
      </c>
      <c r="AD24" s="4">
        <v>75000</v>
      </c>
      <c r="AE24" s="4">
        <v>75000</v>
      </c>
      <c r="AF24" s="4">
        <v>75000</v>
      </c>
      <c r="AG24" s="4">
        <v>75000</v>
      </c>
      <c r="AH24" s="4">
        <v>75000</v>
      </c>
      <c r="AI24" s="4">
        <v>75000</v>
      </c>
      <c r="AJ24" s="4">
        <v>75000</v>
      </c>
      <c r="AK24" s="4">
        <v>75000</v>
      </c>
      <c r="AL24" s="4">
        <v>75000</v>
      </c>
      <c r="AM24" s="4">
        <v>75000</v>
      </c>
      <c r="AN24" s="4">
        <v>75000</v>
      </c>
      <c r="AO24" s="4">
        <v>75000</v>
      </c>
      <c r="AP24" s="4">
        <v>75000</v>
      </c>
      <c r="AQ24" s="4">
        <v>75000</v>
      </c>
      <c r="AR24" s="4">
        <v>75000</v>
      </c>
      <c r="AS24" s="4">
        <v>75000</v>
      </c>
      <c r="AT24" s="4">
        <v>75000</v>
      </c>
      <c r="AU24" s="4">
        <v>75000</v>
      </c>
      <c r="AV24" s="4">
        <v>75000</v>
      </c>
      <c r="AW24" s="4">
        <v>75000</v>
      </c>
      <c r="AX24" s="4">
        <v>75000</v>
      </c>
      <c r="AY24" s="4">
        <v>75000</v>
      </c>
      <c r="AZ24" s="4">
        <v>75000</v>
      </c>
      <c r="BA24" s="4">
        <v>75000</v>
      </c>
      <c r="BB24" s="4">
        <v>75000</v>
      </c>
      <c r="BC24" s="4">
        <v>75000</v>
      </c>
      <c r="BD24" s="4">
        <v>75000</v>
      </c>
      <c r="BE24" s="4">
        <v>75000</v>
      </c>
      <c r="BF24" s="4">
        <v>75000</v>
      </c>
      <c r="BG24" s="4">
        <v>75000</v>
      </c>
      <c r="BH24" s="4">
        <v>75000</v>
      </c>
      <c r="BI24" s="4">
        <v>75000</v>
      </c>
    </row>
    <row r="25" spans="1:63" ht="15.75" customHeight="1" x14ac:dyDescent="0.2">
      <c r="A25" s="1" t="s">
        <v>220</v>
      </c>
      <c r="B25" s="13">
        <v>8.5000000000000006E-3</v>
      </c>
      <c r="C25" s="13">
        <v>8.5000000000000006E-3</v>
      </c>
      <c r="D25" s="13">
        <v>8.5000000000000006E-3</v>
      </c>
      <c r="E25" s="13">
        <v>8.5000000000000006E-3</v>
      </c>
      <c r="F25" s="13">
        <v>8.5000000000000006E-3</v>
      </c>
      <c r="G25" s="13">
        <v>8.5000000000000006E-3</v>
      </c>
      <c r="H25" s="13">
        <v>8.6E-3</v>
      </c>
      <c r="I25" s="13">
        <v>8.6E-3</v>
      </c>
      <c r="J25" s="13">
        <v>8.6E-3</v>
      </c>
      <c r="K25" s="13">
        <v>8.6E-3</v>
      </c>
      <c r="L25" s="13">
        <v>8.6E-3</v>
      </c>
      <c r="M25" s="13">
        <v>8.6E-3</v>
      </c>
      <c r="N25" s="13">
        <v>8.6999999999999994E-3</v>
      </c>
      <c r="O25" s="13">
        <v>8.6999999999999994E-3</v>
      </c>
      <c r="P25" s="13">
        <v>8.6999999999999994E-3</v>
      </c>
      <c r="Q25" s="13">
        <v>8.6999999999999994E-3</v>
      </c>
      <c r="R25" s="13">
        <v>8.6999999999999994E-3</v>
      </c>
      <c r="S25" s="13">
        <v>8.6999999999999994E-3</v>
      </c>
      <c r="T25" s="13">
        <v>8.8000000000000005E-3</v>
      </c>
      <c r="U25" s="13">
        <v>8.8000000000000005E-3</v>
      </c>
      <c r="V25" s="13">
        <v>8.8000000000000005E-3</v>
      </c>
      <c r="W25" s="13">
        <v>8.8000000000000005E-3</v>
      </c>
      <c r="X25" s="13">
        <v>8.8000000000000005E-3</v>
      </c>
      <c r="Y25" s="13">
        <v>8.8000000000000005E-3</v>
      </c>
      <c r="Z25" s="13">
        <v>8.8999999999999999E-3</v>
      </c>
      <c r="AA25" s="13">
        <v>8.8999999999999999E-3</v>
      </c>
      <c r="AB25" s="13">
        <v>8.8999999999999999E-3</v>
      </c>
      <c r="AC25" s="13">
        <v>8.8999999999999999E-3</v>
      </c>
      <c r="AD25" s="13">
        <v>8.8999999999999999E-3</v>
      </c>
      <c r="AE25" s="13">
        <v>8.8999999999999999E-3</v>
      </c>
      <c r="AF25" s="13">
        <v>8.9999999999999993E-3</v>
      </c>
      <c r="AG25" s="13">
        <v>8.9999999999999993E-3</v>
      </c>
      <c r="AH25" s="13">
        <v>8.9999999999999993E-3</v>
      </c>
      <c r="AI25" s="13">
        <v>8.9999999999999993E-3</v>
      </c>
      <c r="AJ25" s="13">
        <v>8.9999999999999993E-3</v>
      </c>
      <c r="AK25" s="13">
        <v>8.9999999999999993E-3</v>
      </c>
      <c r="AL25" s="13">
        <v>9.1000000000000004E-3</v>
      </c>
      <c r="AM25" s="13">
        <v>9.1000000000000004E-3</v>
      </c>
      <c r="AN25" s="13">
        <v>9.1000000000000004E-3</v>
      </c>
      <c r="AO25" s="13">
        <v>9.1000000000000004E-3</v>
      </c>
      <c r="AP25" s="13">
        <v>9.1000000000000004E-3</v>
      </c>
      <c r="AQ25" s="13">
        <v>9.1000000000000004E-3</v>
      </c>
      <c r="AR25" s="13">
        <v>9.1999999999999998E-3</v>
      </c>
      <c r="AS25" s="13">
        <v>9.1999999999999998E-3</v>
      </c>
      <c r="AT25" s="13">
        <v>9.1999999999999998E-3</v>
      </c>
      <c r="AU25" s="13">
        <v>9.1999999999999998E-3</v>
      </c>
      <c r="AV25" s="13">
        <v>9.1999999999999998E-3</v>
      </c>
      <c r="AW25" s="13">
        <v>9.1999999999999998E-3</v>
      </c>
      <c r="AX25" s="13">
        <v>9.2999999999999992E-3</v>
      </c>
      <c r="AY25" s="13">
        <v>9.2999999999999992E-3</v>
      </c>
      <c r="AZ25" s="13">
        <v>9.2999999999999992E-3</v>
      </c>
      <c r="BA25" s="13">
        <v>9.2999999999999992E-3</v>
      </c>
      <c r="BB25" s="13">
        <v>9.2999999999999992E-3</v>
      </c>
      <c r="BC25" s="13">
        <v>9.2999999999999992E-3</v>
      </c>
      <c r="BD25" s="13">
        <v>9.4000000000000004E-3</v>
      </c>
      <c r="BE25" s="13">
        <v>9.4000000000000004E-3</v>
      </c>
      <c r="BF25" s="13">
        <v>9.4000000000000004E-3</v>
      </c>
      <c r="BG25" s="13">
        <v>9.4000000000000004E-3</v>
      </c>
      <c r="BH25" s="13">
        <v>9.4000000000000004E-3</v>
      </c>
      <c r="BI25" s="13">
        <v>9.4000000000000004E-3</v>
      </c>
    </row>
    <row r="26" spans="1:63" ht="15.75" customHeight="1" x14ac:dyDescent="0.2">
      <c r="A26" s="1"/>
    </row>
    <row r="27" spans="1:63" ht="15.75" customHeight="1" x14ac:dyDescent="0.2">
      <c r="A27" s="1" t="s">
        <v>224</v>
      </c>
      <c r="B27" s="6" t="str">
        <f t="shared" ref="B27:BI27" si="12">B1</f>
        <v>Month 1</v>
      </c>
      <c r="C27" s="6" t="str">
        <f t="shared" si="12"/>
        <v>Month 2</v>
      </c>
      <c r="D27" s="6" t="str">
        <f t="shared" si="12"/>
        <v>Month 3</v>
      </c>
      <c r="E27" s="6" t="str">
        <f t="shared" si="12"/>
        <v>Month 4</v>
      </c>
      <c r="F27" s="6" t="str">
        <f t="shared" si="12"/>
        <v>Month 5</v>
      </c>
      <c r="G27" s="6" t="str">
        <f t="shared" si="12"/>
        <v>Month 6</v>
      </c>
      <c r="H27" s="6" t="str">
        <f t="shared" si="12"/>
        <v>Month 7</v>
      </c>
      <c r="I27" s="6" t="str">
        <f t="shared" si="12"/>
        <v>Month 8</v>
      </c>
      <c r="J27" s="6" t="str">
        <f t="shared" si="12"/>
        <v>Month 9</v>
      </c>
      <c r="K27" s="6" t="str">
        <f t="shared" si="12"/>
        <v>Month 10</v>
      </c>
      <c r="L27" s="6" t="str">
        <f t="shared" si="12"/>
        <v>Month 11</v>
      </c>
      <c r="M27" s="6" t="str">
        <f t="shared" si="12"/>
        <v>Month 12</v>
      </c>
      <c r="N27" s="6" t="str">
        <f t="shared" si="12"/>
        <v>Month 13</v>
      </c>
      <c r="O27" s="6" t="str">
        <f t="shared" si="12"/>
        <v>Month 14</v>
      </c>
      <c r="P27" s="6" t="str">
        <f t="shared" si="12"/>
        <v>Month 15</v>
      </c>
      <c r="Q27" s="6" t="str">
        <f t="shared" si="12"/>
        <v>Month 16</v>
      </c>
      <c r="R27" s="6" t="str">
        <f t="shared" si="12"/>
        <v>Month 17</v>
      </c>
      <c r="S27" s="6" t="str">
        <f t="shared" si="12"/>
        <v>Month 18</v>
      </c>
      <c r="T27" s="6" t="str">
        <f t="shared" si="12"/>
        <v>Month 19</v>
      </c>
      <c r="U27" s="6" t="str">
        <f t="shared" si="12"/>
        <v>Month 20</v>
      </c>
      <c r="V27" s="6" t="str">
        <f t="shared" si="12"/>
        <v>Month 21</v>
      </c>
      <c r="W27" s="6" t="str">
        <f t="shared" si="12"/>
        <v>Month 22</v>
      </c>
      <c r="X27" s="6" t="str">
        <f t="shared" si="12"/>
        <v>Month 23</v>
      </c>
      <c r="Y27" s="6" t="str">
        <f t="shared" si="12"/>
        <v>Month 24</v>
      </c>
      <c r="Z27" s="6" t="str">
        <f t="shared" si="12"/>
        <v>Month 25</v>
      </c>
      <c r="AA27" s="6" t="str">
        <f t="shared" si="12"/>
        <v>Month 26</v>
      </c>
      <c r="AB27" s="6" t="str">
        <f t="shared" si="12"/>
        <v>Month 27</v>
      </c>
      <c r="AC27" s="6" t="str">
        <f t="shared" si="12"/>
        <v>Month 28</v>
      </c>
      <c r="AD27" s="6" t="str">
        <f t="shared" si="12"/>
        <v>Month 29</v>
      </c>
      <c r="AE27" s="6" t="str">
        <f t="shared" si="12"/>
        <v>Month 30</v>
      </c>
      <c r="AF27" s="6" t="str">
        <f t="shared" si="12"/>
        <v>Month 31</v>
      </c>
      <c r="AG27" s="6" t="str">
        <f t="shared" si="12"/>
        <v>Month 32</v>
      </c>
      <c r="AH27" s="6" t="str">
        <f t="shared" si="12"/>
        <v>Month 33</v>
      </c>
      <c r="AI27" s="6" t="str">
        <f t="shared" si="12"/>
        <v>Month 34</v>
      </c>
      <c r="AJ27" s="6" t="str">
        <f t="shared" si="12"/>
        <v>Month 35</v>
      </c>
      <c r="AK27" s="6" t="str">
        <f t="shared" si="12"/>
        <v>Month 36</v>
      </c>
      <c r="AL27" s="6" t="str">
        <f t="shared" si="12"/>
        <v>Month 37</v>
      </c>
      <c r="AM27" s="6" t="str">
        <f t="shared" si="12"/>
        <v>Month 38</v>
      </c>
      <c r="AN27" s="6" t="str">
        <f t="shared" si="12"/>
        <v>Month 39</v>
      </c>
      <c r="AO27" s="6" t="str">
        <f t="shared" si="12"/>
        <v>Month 40</v>
      </c>
      <c r="AP27" s="6" t="str">
        <f t="shared" si="12"/>
        <v>Month 41</v>
      </c>
      <c r="AQ27" s="6" t="str">
        <f t="shared" si="12"/>
        <v>Month 42</v>
      </c>
      <c r="AR27" s="6" t="str">
        <f t="shared" si="12"/>
        <v>Month 43</v>
      </c>
      <c r="AS27" s="6" t="str">
        <f t="shared" si="12"/>
        <v>Month 44</v>
      </c>
      <c r="AT27" s="6" t="str">
        <f t="shared" si="12"/>
        <v>Month 45</v>
      </c>
      <c r="AU27" s="6" t="str">
        <f t="shared" si="12"/>
        <v>Month 46</v>
      </c>
      <c r="AV27" s="6" t="str">
        <f t="shared" si="12"/>
        <v>Month 47</v>
      </c>
      <c r="AW27" s="6" t="str">
        <f t="shared" si="12"/>
        <v>Month 48</v>
      </c>
      <c r="AX27" s="6" t="str">
        <f t="shared" si="12"/>
        <v>Month 49</v>
      </c>
      <c r="AY27" s="6" t="str">
        <f t="shared" si="12"/>
        <v>Month 50</v>
      </c>
      <c r="AZ27" s="6" t="str">
        <f t="shared" si="12"/>
        <v>Month 51</v>
      </c>
      <c r="BA27" s="6" t="str">
        <f t="shared" si="12"/>
        <v>Month 52</v>
      </c>
      <c r="BB27" s="6" t="str">
        <f t="shared" si="12"/>
        <v>Month 53</v>
      </c>
      <c r="BC27" s="6" t="str">
        <f t="shared" si="12"/>
        <v>Month 54</v>
      </c>
      <c r="BD27" s="6" t="str">
        <f t="shared" si="12"/>
        <v>Month 55</v>
      </c>
      <c r="BE27" s="6" t="str">
        <f t="shared" si="12"/>
        <v>Month 56</v>
      </c>
      <c r="BF27" s="6" t="str">
        <f t="shared" si="12"/>
        <v>Month 57</v>
      </c>
      <c r="BG27" s="6" t="str">
        <f t="shared" si="12"/>
        <v>Month 58</v>
      </c>
      <c r="BH27" s="6" t="str">
        <f t="shared" si="12"/>
        <v>Month 59</v>
      </c>
      <c r="BI27" s="6" t="str">
        <f t="shared" si="12"/>
        <v>Month 60</v>
      </c>
    </row>
    <row r="28" spans="1:63" ht="15.75" customHeight="1" x14ac:dyDescent="0.2">
      <c r="A28" s="1" t="s">
        <v>217</v>
      </c>
      <c r="B28" s="3">
        <f>480*$BK28</f>
        <v>336</v>
      </c>
      <c r="C28" s="14">
        <f>B28+(B22*40%)-24</f>
        <v>322.64</v>
      </c>
      <c r="D28" s="14">
        <f>C28+(C22*20%)-25</f>
        <v>302.95999999999998</v>
      </c>
      <c r="E28" s="14">
        <f>D28+(D22*20%)</f>
        <v>307.15999999999997</v>
      </c>
      <c r="F28" s="14">
        <f>E28+(E22*20%)-10</f>
        <v>301.91999999999996</v>
      </c>
      <c r="G28" s="14">
        <f>F28+(F22*20%)</f>
        <v>306.11999999999995</v>
      </c>
      <c r="H28" s="14">
        <f>G28+(G22*30%)</f>
        <v>313.25999999999993</v>
      </c>
      <c r="I28" s="14">
        <f t="shared" ref="I28:J28" si="13">H28+(H22*40%)+5</f>
        <v>328.33999999999992</v>
      </c>
      <c r="J28" s="14">
        <f t="shared" si="13"/>
        <v>342.8599999999999</v>
      </c>
      <c r="K28" s="14">
        <f t="shared" ref="K28:M28" si="14">J28+(J22*30%)</f>
        <v>349.15999999999991</v>
      </c>
      <c r="L28" s="14">
        <f t="shared" si="14"/>
        <v>356.2999999999999</v>
      </c>
      <c r="M28" s="14">
        <f t="shared" si="14"/>
        <v>363.01999999999992</v>
      </c>
      <c r="N28" s="14">
        <f>M28+(M22*20%)-15</f>
        <v>353.33999999999992</v>
      </c>
      <c r="O28" s="14">
        <f t="shared" ref="O28:Q28" si="15">N28+(N22*20%)</f>
        <v>357.53999999999991</v>
      </c>
      <c r="P28" s="14">
        <f t="shared" si="15"/>
        <v>362.2999999999999</v>
      </c>
      <c r="Q28" s="14">
        <f t="shared" si="15"/>
        <v>367.33999999999992</v>
      </c>
      <c r="R28" s="14">
        <f>Q28+(Q22*20%)-15</f>
        <v>357.09999999999991</v>
      </c>
      <c r="S28" s="14">
        <f>R28+(R22*20%)</f>
        <v>362.13999999999993</v>
      </c>
      <c r="T28" s="14">
        <f t="shared" ref="T28:U28" si="16">S28+(S22*20%)-10</f>
        <v>358.29999999999995</v>
      </c>
      <c r="U28" s="14">
        <f t="shared" si="16"/>
        <v>354.17999999999995</v>
      </c>
      <c r="V28" s="14">
        <f>U28+(U22*20%)-20</f>
        <v>340.34</v>
      </c>
      <c r="W28" s="14">
        <f>V28+(V22*25%)</f>
        <v>347.69</v>
      </c>
      <c r="X28" s="14">
        <f>W28+(W22*25%)-15</f>
        <v>340.74</v>
      </c>
      <c r="Y28" s="14">
        <f>X28+(X22*25%)</f>
        <v>348.44</v>
      </c>
      <c r="Z28" s="14">
        <f>Y28+(Y22*20%)-15</f>
        <v>340.15999999999997</v>
      </c>
      <c r="AA28" s="14">
        <f>Z28+(Z22*20%)</f>
        <v>346.59999999999997</v>
      </c>
      <c r="AB28" s="14">
        <f t="shared" ref="AB28:AC28" si="17">AA28+(AA22*25%)</f>
        <v>354.99999999999994</v>
      </c>
      <c r="AC28" s="14">
        <f t="shared" si="17"/>
        <v>363.04999999999995</v>
      </c>
      <c r="AD28" s="14">
        <f>AC28+(AC22*20%)-20</f>
        <v>349.62999999999994</v>
      </c>
      <c r="AE28" s="14">
        <f>AD28+(AD22*25%)</f>
        <v>357.32999999999993</v>
      </c>
      <c r="AF28" s="14">
        <f t="shared" ref="AF28:AG28" si="18">AE28+(AE22*30%)</f>
        <v>367.61999999999995</v>
      </c>
      <c r="AG28" s="14">
        <f t="shared" si="18"/>
        <v>378.11999999999995</v>
      </c>
      <c r="AH28" s="14">
        <f>AG28+(AG22*30%)-20</f>
        <v>367.78</v>
      </c>
      <c r="AI28" s="14">
        <f>AH28+(AH22*35%)</f>
        <v>378.55999999999995</v>
      </c>
      <c r="AJ28" s="14">
        <f>AI28+(AI22*20%)-15</f>
        <v>369.99999999999994</v>
      </c>
      <c r="AK28" s="14">
        <f>AJ28+(AJ22*30%)</f>
        <v>379.23999999999995</v>
      </c>
      <c r="AL28" s="14">
        <f>AK28+(AK22*20%)-15</f>
        <v>370.95999999999992</v>
      </c>
      <c r="AM28" s="14">
        <f t="shared" ref="AM28:AO28" si="19">AL28+(AL22*30%)</f>
        <v>380.61999999999995</v>
      </c>
      <c r="AN28" s="14">
        <f t="shared" si="19"/>
        <v>390.69999999999993</v>
      </c>
      <c r="AO28" s="14">
        <f t="shared" si="19"/>
        <v>400.35999999999996</v>
      </c>
      <c r="AP28" s="14">
        <f>AO28+(AO22*20%)-20</f>
        <v>386.93999999999994</v>
      </c>
      <c r="AQ28" s="14">
        <f t="shared" ref="AQ28:AR28" si="20">AP28+(AP22*30%)</f>
        <v>396.17999999999995</v>
      </c>
      <c r="AR28" s="14">
        <f t="shared" si="20"/>
        <v>406.46999999999997</v>
      </c>
      <c r="AS28" s="14">
        <f>AR28+(AR22*35%)</f>
        <v>418.71999999999997</v>
      </c>
      <c r="AT28" s="14">
        <f>AS28+(AS22*25%)-20</f>
        <v>406.77</v>
      </c>
      <c r="AU28" s="14">
        <f>AT28+(AT22*30%)</f>
        <v>416.01</v>
      </c>
      <c r="AV28" s="14">
        <f>AU28+(AU22*20%)-15</f>
        <v>407.45</v>
      </c>
      <c r="AW28" s="14">
        <f>AV28+(AV22*30%)</f>
        <v>416.69</v>
      </c>
      <c r="AX28" s="14">
        <f>AW28+(AW22*30%)-15</f>
        <v>411.77</v>
      </c>
      <c r="AY28" s="14">
        <f t="shared" ref="AY28:BA28" si="21">AX28+(AX22*30%)</f>
        <v>421.43</v>
      </c>
      <c r="AZ28" s="14">
        <f t="shared" si="21"/>
        <v>431.51</v>
      </c>
      <c r="BA28" s="14">
        <f t="shared" si="21"/>
        <v>441.17</v>
      </c>
      <c r="BB28" s="14">
        <f>BA28+(BA22*30%)-20</f>
        <v>431.04</v>
      </c>
      <c r="BC28" s="14">
        <f t="shared" ref="BC28:BE28" si="22">BB28+(BB22*35%)</f>
        <v>441.82</v>
      </c>
      <c r="BD28" s="14">
        <f t="shared" si="22"/>
        <v>453.82499999999999</v>
      </c>
      <c r="BE28" s="14">
        <f t="shared" si="22"/>
        <v>466.07499999999999</v>
      </c>
      <c r="BF28" s="14">
        <f>BE28+(BE22*30%)-20</f>
        <v>455.73500000000001</v>
      </c>
      <c r="BG28" s="14">
        <f>BF28+(BF22*35%)</f>
        <v>466.51499999999999</v>
      </c>
      <c r="BH28" s="14">
        <f>BG28+(BG22*30%)-15</f>
        <v>461.17500000000001</v>
      </c>
      <c r="BI28" s="14">
        <f>BH28+(BH22*40%)</f>
        <v>473.495</v>
      </c>
      <c r="BK28" s="12">
        <v>0.7</v>
      </c>
    </row>
    <row r="29" spans="1:63" ht="15.75" customHeight="1" x14ac:dyDescent="0.2">
      <c r="A29" s="1" t="s">
        <v>218</v>
      </c>
      <c r="B29" s="14">
        <f t="shared" ref="B29:BI29" si="23">B28*1.213984</f>
        <v>407.89862399999998</v>
      </c>
      <c r="C29" s="14">
        <f t="shared" si="23"/>
        <v>391.67979775999999</v>
      </c>
      <c r="D29" s="14">
        <f t="shared" si="23"/>
        <v>367.78859263999993</v>
      </c>
      <c r="E29" s="14">
        <f t="shared" si="23"/>
        <v>372.88732543999993</v>
      </c>
      <c r="F29" s="14">
        <f t="shared" si="23"/>
        <v>366.52604927999994</v>
      </c>
      <c r="G29" s="14">
        <f t="shared" si="23"/>
        <v>371.62478207999993</v>
      </c>
      <c r="H29" s="14">
        <f t="shared" si="23"/>
        <v>380.29262783999991</v>
      </c>
      <c r="I29" s="14">
        <f t="shared" si="23"/>
        <v>398.5995065599999</v>
      </c>
      <c r="J29" s="14">
        <f t="shared" si="23"/>
        <v>416.22655423999987</v>
      </c>
      <c r="K29" s="14">
        <f t="shared" si="23"/>
        <v>423.87465343999986</v>
      </c>
      <c r="L29" s="14">
        <f t="shared" si="23"/>
        <v>432.54249919999984</v>
      </c>
      <c r="M29" s="14">
        <f t="shared" si="23"/>
        <v>440.70047167999991</v>
      </c>
      <c r="N29" s="14">
        <f t="shared" si="23"/>
        <v>428.9491065599999</v>
      </c>
      <c r="O29" s="14">
        <f t="shared" si="23"/>
        <v>434.0478393599999</v>
      </c>
      <c r="P29" s="14">
        <f t="shared" si="23"/>
        <v>439.82640319999985</v>
      </c>
      <c r="Q29" s="14">
        <f t="shared" si="23"/>
        <v>445.94488255999988</v>
      </c>
      <c r="R29" s="14">
        <f t="shared" si="23"/>
        <v>433.51368639999987</v>
      </c>
      <c r="S29" s="14">
        <f t="shared" si="23"/>
        <v>439.63216575999991</v>
      </c>
      <c r="T29" s="14">
        <f t="shared" si="23"/>
        <v>434.97046719999992</v>
      </c>
      <c r="U29" s="14">
        <f t="shared" si="23"/>
        <v>429.96885311999995</v>
      </c>
      <c r="V29" s="14">
        <f t="shared" si="23"/>
        <v>413.16731455999997</v>
      </c>
      <c r="W29" s="14">
        <f t="shared" si="23"/>
        <v>422.09009695999998</v>
      </c>
      <c r="X29" s="14">
        <f t="shared" si="23"/>
        <v>413.65290815999998</v>
      </c>
      <c r="Y29" s="14">
        <f t="shared" si="23"/>
        <v>423.00058495999997</v>
      </c>
      <c r="Z29" s="14">
        <f t="shared" si="23"/>
        <v>412.94879743999996</v>
      </c>
      <c r="AA29" s="14">
        <f t="shared" si="23"/>
        <v>420.76685439999994</v>
      </c>
      <c r="AB29" s="14">
        <f t="shared" si="23"/>
        <v>430.96431999999993</v>
      </c>
      <c r="AC29" s="14">
        <f t="shared" si="23"/>
        <v>440.73689119999995</v>
      </c>
      <c r="AD29" s="14">
        <f t="shared" si="23"/>
        <v>424.44522591999993</v>
      </c>
      <c r="AE29" s="14">
        <f t="shared" si="23"/>
        <v>433.79290271999992</v>
      </c>
      <c r="AF29" s="14">
        <f t="shared" si="23"/>
        <v>446.28479807999992</v>
      </c>
      <c r="AG29" s="14">
        <f t="shared" si="23"/>
        <v>459.0316300799999</v>
      </c>
      <c r="AH29" s="14">
        <f t="shared" si="23"/>
        <v>446.47903551999997</v>
      </c>
      <c r="AI29" s="14">
        <f t="shared" si="23"/>
        <v>459.56578303999993</v>
      </c>
      <c r="AJ29" s="14">
        <f t="shared" si="23"/>
        <v>449.17407999999989</v>
      </c>
      <c r="AK29" s="14">
        <f t="shared" si="23"/>
        <v>460.39129215999992</v>
      </c>
      <c r="AL29" s="14">
        <f t="shared" si="23"/>
        <v>450.33950463999992</v>
      </c>
      <c r="AM29" s="14">
        <f t="shared" si="23"/>
        <v>462.06659007999991</v>
      </c>
      <c r="AN29" s="14">
        <f t="shared" si="23"/>
        <v>474.30354879999987</v>
      </c>
      <c r="AO29" s="14">
        <f t="shared" si="23"/>
        <v>486.03063423999993</v>
      </c>
      <c r="AP29" s="14">
        <f t="shared" si="23"/>
        <v>469.73896895999991</v>
      </c>
      <c r="AQ29" s="14">
        <f t="shared" si="23"/>
        <v>480.95618111999994</v>
      </c>
      <c r="AR29" s="14">
        <f t="shared" si="23"/>
        <v>493.44807647999994</v>
      </c>
      <c r="AS29" s="14">
        <f t="shared" si="23"/>
        <v>508.31938047999995</v>
      </c>
      <c r="AT29" s="14">
        <f t="shared" si="23"/>
        <v>493.81227167999998</v>
      </c>
      <c r="AU29" s="14">
        <f t="shared" si="23"/>
        <v>505.02948383999995</v>
      </c>
      <c r="AV29" s="14">
        <f t="shared" si="23"/>
        <v>494.63778079999997</v>
      </c>
      <c r="AW29" s="14">
        <f t="shared" si="23"/>
        <v>505.85499296</v>
      </c>
      <c r="AX29" s="14">
        <f t="shared" si="23"/>
        <v>499.88219167999995</v>
      </c>
      <c r="AY29" s="14">
        <f t="shared" si="23"/>
        <v>511.60927712</v>
      </c>
      <c r="AZ29" s="14">
        <f t="shared" si="23"/>
        <v>523.84623583999996</v>
      </c>
      <c r="BA29" s="14">
        <f t="shared" si="23"/>
        <v>535.57332127999996</v>
      </c>
      <c r="BB29" s="14">
        <f t="shared" si="23"/>
        <v>523.27566335999995</v>
      </c>
      <c r="BC29" s="14">
        <f t="shared" si="23"/>
        <v>536.36241087999997</v>
      </c>
      <c r="BD29" s="14">
        <f t="shared" si="23"/>
        <v>550.93628879999994</v>
      </c>
      <c r="BE29" s="14">
        <f t="shared" si="23"/>
        <v>565.80759279999995</v>
      </c>
      <c r="BF29" s="14">
        <f t="shared" si="23"/>
        <v>553.25499823999996</v>
      </c>
      <c r="BG29" s="14">
        <f t="shared" si="23"/>
        <v>566.34174575999998</v>
      </c>
      <c r="BH29" s="14">
        <f t="shared" si="23"/>
        <v>559.85907120000002</v>
      </c>
      <c r="BI29" s="14">
        <f t="shared" si="23"/>
        <v>574.81535408000002</v>
      </c>
    </row>
    <row r="30" spans="1:63" ht="15.75" customHeight="1" x14ac:dyDescent="0.2">
      <c r="A30" s="1" t="s">
        <v>219</v>
      </c>
      <c r="B30" s="4">
        <v>17370</v>
      </c>
      <c r="C30" s="4">
        <v>17370</v>
      </c>
      <c r="D30" s="4">
        <v>17370</v>
      </c>
      <c r="E30" s="4">
        <v>17370</v>
      </c>
      <c r="F30" s="4">
        <v>17370</v>
      </c>
      <c r="G30" s="4">
        <v>17370</v>
      </c>
      <c r="H30" s="4">
        <v>17370</v>
      </c>
      <c r="I30" s="4">
        <v>17370</v>
      </c>
      <c r="J30" s="4">
        <v>17370</v>
      </c>
      <c r="K30" s="4">
        <v>17370</v>
      </c>
      <c r="L30" s="4">
        <v>17370</v>
      </c>
      <c r="M30" s="4">
        <v>17370</v>
      </c>
      <c r="N30" s="4">
        <v>17370</v>
      </c>
      <c r="O30" s="4">
        <v>17370</v>
      </c>
      <c r="P30" s="4">
        <v>17370</v>
      </c>
      <c r="Q30" s="4">
        <v>17370</v>
      </c>
      <c r="R30" s="4">
        <v>17370</v>
      </c>
      <c r="S30" s="4">
        <v>17370</v>
      </c>
      <c r="T30" s="4">
        <v>17370</v>
      </c>
      <c r="U30" s="4">
        <v>17370</v>
      </c>
      <c r="V30" s="4">
        <v>17370</v>
      </c>
      <c r="W30" s="4">
        <v>17370</v>
      </c>
      <c r="X30" s="4">
        <v>17370</v>
      </c>
      <c r="Y30" s="4">
        <v>17370</v>
      </c>
      <c r="Z30" s="4">
        <v>17370</v>
      </c>
      <c r="AA30" s="4">
        <v>17370</v>
      </c>
      <c r="AB30" s="4">
        <v>17370</v>
      </c>
      <c r="AC30" s="4">
        <v>17370</v>
      </c>
      <c r="AD30" s="4">
        <v>17370</v>
      </c>
      <c r="AE30" s="4">
        <v>17370</v>
      </c>
      <c r="AF30" s="4">
        <v>17370</v>
      </c>
      <c r="AG30" s="4">
        <v>17370</v>
      </c>
      <c r="AH30" s="4">
        <v>17370</v>
      </c>
      <c r="AI30" s="4">
        <v>17370</v>
      </c>
      <c r="AJ30" s="4">
        <v>17370</v>
      </c>
      <c r="AK30" s="4">
        <v>17370</v>
      </c>
      <c r="AL30" s="4">
        <v>17370</v>
      </c>
      <c r="AM30" s="4">
        <v>17370</v>
      </c>
      <c r="AN30" s="4">
        <v>17370</v>
      </c>
      <c r="AO30" s="4">
        <v>17370</v>
      </c>
      <c r="AP30" s="4">
        <v>17370</v>
      </c>
      <c r="AQ30" s="4">
        <v>17370</v>
      </c>
      <c r="AR30" s="4">
        <v>17370</v>
      </c>
      <c r="AS30" s="4">
        <v>17370</v>
      </c>
      <c r="AT30" s="4">
        <v>17370</v>
      </c>
      <c r="AU30" s="4">
        <v>17370</v>
      </c>
      <c r="AV30" s="4">
        <v>17370</v>
      </c>
      <c r="AW30" s="4">
        <v>17370</v>
      </c>
      <c r="AX30" s="4">
        <v>17370</v>
      </c>
      <c r="AY30" s="4">
        <v>17370</v>
      </c>
      <c r="AZ30" s="4">
        <v>17370</v>
      </c>
      <c r="BA30" s="4">
        <v>17370</v>
      </c>
      <c r="BB30" s="4">
        <v>17370</v>
      </c>
      <c r="BC30" s="4">
        <v>17370</v>
      </c>
      <c r="BD30" s="4">
        <v>17370</v>
      </c>
      <c r="BE30" s="4">
        <v>17370</v>
      </c>
      <c r="BF30" s="4">
        <v>17370</v>
      </c>
      <c r="BG30" s="4">
        <v>17370</v>
      </c>
      <c r="BH30" s="4">
        <v>17370</v>
      </c>
      <c r="BI30" s="4">
        <v>17370</v>
      </c>
    </row>
    <row r="31" spans="1:63" ht="15.75" customHeight="1" x14ac:dyDescent="0.2">
      <c r="A31" s="1" t="s">
        <v>220</v>
      </c>
      <c r="B31" s="13">
        <v>1.06E-2</v>
      </c>
      <c r="C31" s="13">
        <v>1.06E-2</v>
      </c>
      <c r="D31" s="13">
        <v>1.06E-2</v>
      </c>
      <c r="E31" s="13">
        <v>1.0707692307692309E-2</v>
      </c>
      <c r="F31" s="13">
        <v>1.0815384615384616E-2</v>
      </c>
      <c r="G31" s="13">
        <v>1.0923076923076924E-2</v>
      </c>
      <c r="H31" s="13">
        <v>1.1030769230769231E-2</v>
      </c>
      <c r="I31" s="13">
        <v>1.113846153846154E-2</v>
      </c>
      <c r="J31" s="13">
        <v>1.1246153846153847E-2</v>
      </c>
      <c r="K31" s="13">
        <v>1.1353846153846155E-2</v>
      </c>
      <c r="L31" s="13">
        <v>1.1461538461538462E-2</v>
      </c>
      <c r="M31" s="13">
        <v>1.1569230769230771E-2</v>
      </c>
      <c r="N31" s="13">
        <v>1.1676923076923078E-2</v>
      </c>
      <c r="O31" s="13">
        <v>1.1784615384615386E-2</v>
      </c>
      <c r="P31" s="13">
        <v>1.1892307692307693E-2</v>
      </c>
      <c r="Q31" s="13">
        <v>1.2E-2</v>
      </c>
      <c r="R31" s="13">
        <f t="shared" ref="R31:BI31" si="24">Q31</f>
        <v>1.2E-2</v>
      </c>
      <c r="S31" s="13">
        <f t="shared" si="24"/>
        <v>1.2E-2</v>
      </c>
      <c r="T31" s="13">
        <f t="shared" si="24"/>
        <v>1.2E-2</v>
      </c>
      <c r="U31" s="13">
        <f t="shared" si="24"/>
        <v>1.2E-2</v>
      </c>
      <c r="V31" s="13">
        <f t="shared" si="24"/>
        <v>1.2E-2</v>
      </c>
      <c r="W31" s="13">
        <f t="shared" si="24"/>
        <v>1.2E-2</v>
      </c>
      <c r="X31" s="13">
        <f t="shared" si="24"/>
        <v>1.2E-2</v>
      </c>
      <c r="Y31" s="13">
        <f t="shared" si="24"/>
        <v>1.2E-2</v>
      </c>
      <c r="Z31" s="13">
        <f t="shared" si="24"/>
        <v>1.2E-2</v>
      </c>
      <c r="AA31" s="13">
        <f t="shared" si="24"/>
        <v>1.2E-2</v>
      </c>
      <c r="AB31" s="13">
        <f t="shared" si="24"/>
        <v>1.2E-2</v>
      </c>
      <c r="AC31" s="13">
        <f t="shared" si="24"/>
        <v>1.2E-2</v>
      </c>
      <c r="AD31" s="13">
        <f t="shared" si="24"/>
        <v>1.2E-2</v>
      </c>
      <c r="AE31" s="13">
        <f t="shared" si="24"/>
        <v>1.2E-2</v>
      </c>
      <c r="AF31" s="13">
        <f t="shared" si="24"/>
        <v>1.2E-2</v>
      </c>
      <c r="AG31" s="13">
        <f t="shared" si="24"/>
        <v>1.2E-2</v>
      </c>
      <c r="AH31" s="13">
        <f t="shared" si="24"/>
        <v>1.2E-2</v>
      </c>
      <c r="AI31" s="13">
        <f t="shared" si="24"/>
        <v>1.2E-2</v>
      </c>
      <c r="AJ31" s="13">
        <f t="shared" si="24"/>
        <v>1.2E-2</v>
      </c>
      <c r="AK31" s="13">
        <f t="shared" si="24"/>
        <v>1.2E-2</v>
      </c>
      <c r="AL31" s="13">
        <f t="shared" si="24"/>
        <v>1.2E-2</v>
      </c>
      <c r="AM31" s="13">
        <f t="shared" si="24"/>
        <v>1.2E-2</v>
      </c>
      <c r="AN31" s="13">
        <f t="shared" si="24"/>
        <v>1.2E-2</v>
      </c>
      <c r="AO31" s="13">
        <f t="shared" si="24"/>
        <v>1.2E-2</v>
      </c>
      <c r="AP31" s="13">
        <f t="shared" si="24"/>
        <v>1.2E-2</v>
      </c>
      <c r="AQ31" s="13">
        <f t="shared" si="24"/>
        <v>1.2E-2</v>
      </c>
      <c r="AR31" s="13">
        <f t="shared" si="24"/>
        <v>1.2E-2</v>
      </c>
      <c r="AS31" s="13">
        <f t="shared" si="24"/>
        <v>1.2E-2</v>
      </c>
      <c r="AT31" s="13">
        <f t="shared" si="24"/>
        <v>1.2E-2</v>
      </c>
      <c r="AU31" s="13">
        <f t="shared" si="24"/>
        <v>1.2E-2</v>
      </c>
      <c r="AV31" s="13">
        <f t="shared" si="24"/>
        <v>1.2E-2</v>
      </c>
      <c r="AW31" s="13">
        <f t="shared" si="24"/>
        <v>1.2E-2</v>
      </c>
      <c r="AX31" s="13">
        <f t="shared" si="24"/>
        <v>1.2E-2</v>
      </c>
      <c r="AY31" s="13">
        <f t="shared" si="24"/>
        <v>1.2E-2</v>
      </c>
      <c r="AZ31" s="13">
        <f t="shared" si="24"/>
        <v>1.2E-2</v>
      </c>
      <c r="BA31" s="13">
        <f t="shared" si="24"/>
        <v>1.2E-2</v>
      </c>
      <c r="BB31" s="13">
        <f t="shared" si="24"/>
        <v>1.2E-2</v>
      </c>
      <c r="BC31" s="13">
        <f t="shared" si="24"/>
        <v>1.2E-2</v>
      </c>
      <c r="BD31" s="13">
        <f t="shared" si="24"/>
        <v>1.2E-2</v>
      </c>
      <c r="BE31" s="13">
        <f t="shared" si="24"/>
        <v>1.2E-2</v>
      </c>
      <c r="BF31" s="13">
        <f t="shared" si="24"/>
        <v>1.2E-2</v>
      </c>
      <c r="BG31" s="13">
        <f t="shared" si="24"/>
        <v>1.2E-2</v>
      </c>
      <c r="BH31" s="13">
        <f t="shared" si="24"/>
        <v>1.2E-2</v>
      </c>
      <c r="BI31" s="13">
        <f t="shared" si="24"/>
        <v>1.2E-2</v>
      </c>
    </row>
    <row r="32" spans="1:63" ht="15.75" customHeight="1" x14ac:dyDescent="0.2"/>
    <row r="33" spans="1:61" ht="15.75" customHeight="1" x14ac:dyDescent="0.2"/>
    <row r="34" spans="1:61" ht="15.75" customHeight="1" x14ac:dyDescent="0.2">
      <c r="A34" s="1" t="s">
        <v>225</v>
      </c>
      <c r="B34" s="6" t="str">
        <f t="shared" ref="B34:BI34" si="25">B1</f>
        <v>Month 1</v>
      </c>
      <c r="C34" s="6" t="str">
        <f t="shared" si="25"/>
        <v>Month 2</v>
      </c>
      <c r="D34" s="6" t="str">
        <f t="shared" si="25"/>
        <v>Month 3</v>
      </c>
      <c r="E34" s="6" t="str">
        <f t="shared" si="25"/>
        <v>Month 4</v>
      </c>
      <c r="F34" s="6" t="str">
        <f t="shared" si="25"/>
        <v>Month 5</v>
      </c>
      <c r="G34" s="6" t="str">
        <f t="shared" si="25"/>
        <v>Month 6</v>
      </c>
      <c r="H34" s="6" t="str">
        <f t="shared" si="25"/>
        <v>Month 7</v>
      </c>
      <c r="I34" s="6" t="str">
        <f t="shared" si="25"/>
        <v>Month 8</v>
      </c>
      <c r="J34" s="6" t="str">
        <f t="shared" si="25"/>
        <v>Month 9</v>
      </c>
      <c r="K34" s="6" t="str">
        <f t="shared" si="25"/>
        <v>Month 10</v>
      </c>
      <c r="L34" s="6" t="str">
        <f t="shared" si="25"/>
        <v>Month 11</v>
      </c>
      <c r="M34" s="6" t="str">
        <f t="shared" si="25"/>
        <v>Month 12</v>
      </c>
      <c r="N34" s="6" t="str">
        <f t="shared" si="25"/>
        <v>Month 13</v>
      </c>
      <c r="O34" s="6" t="str">
        <f t="shared" si="25"/>
        <v>Month 14</v>
      </c>
      <c r="P34" s="6" t="str">
        <f t="shared" si="25"/>
        <v>Month 15</v>
      </c>
      <c r="Q34" s="6" t="str">
        <f t="shared" si="25"/>
        <v>Month 16</v>
      </c>
      <c r="R34" s="6" t="str">
        <f t="shared" si="25"/>
        <v>Month 17</v>
      </c>
      <c r="S34" s="6" t="str">
        <f t="shared" si="25"/>
        <v>Month 18</v>
      </c>
      <c r="T34" s="6" t="str">
        <f t="shared" si="25"/>
        <v>Month 19</v>
      </c>
      <c r="U34" s="6" t="str">
        <f t="shared" si="25"/>
        <v>Month 20</v>
      </c>
      <c r="V34" s="6" t="str">
        <f t="shared" si="25"/>
        <v>Month 21</v>
      </c>
      <c r="W34" s="6" t="str">
        <f t="shared" si="25"/>
        <v>Month 22</v>
      </c>
      <c r="X34" s="6" t="str">
        <f t="shared" si="25"/>
        <v>Month 23</v>
      </c>
      <c r="Y34" s="6" t="str">
        <f t="shared" si="25"/>
        <v>Month 24</v>
      </c>
      <c r="Z34" s="6" t="str">
        <f t="shared" si="25"/>
        <v>Month 25</v>
      </c>
      <c r="AA34" s="6" t="str">
        <f t="shared" si="25"/>
        <v>Month 26</v>
      </c>
      <c r="AB34" s="6" t="str">
        <f t="shared" si="25"/>
        <v>Month 27</v>
      </c>
      <c r="AC34" s="6" t="str">
        <f t="shared" si="25"/>
        <v>Month 28</v>
      </c>
      <c r="AD34" s="6" t="str">
        <f t="shared" si="25"/>
        <v>Month 29</v>
      </c>
      <c r="AE34" s="6" t="str">
        <f t="shared" si="25"/>
        <v>Month 30</v>
      </c>
      <c r="AF34" s="6" t="str">
        <f t="shared" si="25"/>
        <v>Month 31</v>
      </c>
      <c r="AG34" s="6" t="str">
        <f t="shared" si="25"/>
        <v>Month 32</v>
      </c>
      <c r="AH34" s="6" t="str">
        <f t="shared" si="25"/>
        <v>Month 33</v>
      </c>
      <c r="AI34" s="6" t="str">
        <f t="shared" si="25"/>
        <v>Month 34</v>
      </c>
      <c r="AJ34" s="6" t="str">
        <f t="shared" si="25"/>
        <v>Month 35</v>
      </c>
      <c r="AK34" s="6" t="str">
        <f t="shared" si="25"/>
        <v>Month 36</v>
      </c>
      <c r="AL34" s="6" t="str">
        <f t="shared" si="25"/>
        <v>Month 37</v>
      </c>
      <c r="AM34" s="6" t="str">
        <f t="shared" si="25"/>
        <v>Month 38</v>
      </c>
      <c r="AN34" s="6" t="str">
        <f t="shared" si="25"/>
        <v>Month 39</v>
      </c>
      <c r="AO34" s="6" t="str">
        <f t="shared" si="25"/>
        <v>Month 40</v>
      </c>
      <c r="AP34" s="6" t="str">
        <f t="shared" si="25"/>
        <v>Month 41</v>
      </c>
      <c r="AQ34" s="6" t="str">
        <f t="shared" si="25"/>
        <v>Month 42</v>
      </c>
      <c r="AR34" s="6" t="str">
        <f t="shared" si="25"/>
        <v>Month 43</v>
      </c>
      <c r="AS34" s="6" t="str">
        <f t="shared" si="25"/>
        <v>Month 44</v>
      </c>
      <c r="AT34" s="6" t="str">
        <f t="shared" si="25"/>
        <v>Month 45</v>
      </c>
      <c r="AU34" s="6" t="str">
        <f t="shared" si="25"/>
        <v>Month 46</v>
      </c>
      <c r="AV34" s="6" t="str">
        <f t="shared" si="25"/>
        <v>Month 47</v>
      </c>
      <c r="AW34" s="6" t="str">
        <f t="shared" si="25"/>
        <v>Month 48</v>
      </c>
      <c r="AX34" s="6" t="str">
        <f t="shared" si="25"/>
        <v>Month 49</v>
      </c>
      <c r="AY34" s="6" t="str">
        <f t="shared" si="25"/>
        <v>Month 50</v>
      </c>
      <c r="AZ34" s="6" t="str">
        <f t="shared" si="25"/>
        <v>Month 51</v>
      </c>
      <c r="BA34" s="6" t="str">
        <f t="shared" si="25"/>
        <v>Month 52</v>
      </c>
      <c r="BB34" s="6" t="str">
        <f t="shared" si="25"/>
        <v>Month 53</v>
      </c>
      <c r="BC34" s="6" t="str">
        <f t="shared" si="25"/>
        <v>Month 54</v>
      </c>
      <c r="BD34" s="6" t="str">
        <f t="shared" si="25"/>
        <v>Month 55</v>
      </c>
      <c r="BE34" s="6" t="str">
        <f t="shared" si="25"/>
        <v>Month 56</v>
      </c>
      <c r="BF34" s="6" t="str">
        <f t="shared" si="25"/>
        <v>Month 57</v>
      </c>
      <c r="BG34" s="6" t="str">
        <f t="shared" si="25"/>
        <v>Month 58</v>
      </c>
      <c r="BH34" s="6" t="str">
        <f t="shared" si="25"/>
        <v>Month 59</v>
      </c>
      <c r="BI34" s="6" t="str">
        <f t="shared" si="25"/>
        <v>Month 60</v>
      </c>
    </row>
    <row r="35" spans="1:61" ht="15.75" customHeight="1" x14ac:dyDescent="0.2">
      <c r="A35" s="3" t="s">
        <v>226</v>
      </c>
      <c r="B35" s="4">
        <f t="shared" ref="B35:BI35" si="26">B46/0.5%</f>
        <v>140000</v>
      </c>
      <c r="C35" s="4">
        <f t="shared" si="26"/>
        <v>280000</v>
      </c>
      <c r="D35" s="4">
        <f t="shared" si="26"/>
        <v>420000</v>
      </c>
      <c r="E35" s="4">
        <f t="shared" si="26"/>
        <v>840000</v>
      </c>
      <c r="F35" s="4">
        <f t="shared" si="26"/>
        <v>1260000</v>
      </c>
      <c r="G35" s="4">
        <f t="shared" si="26"/>
        <v>1680000</v>
      </c>
      <c r="H35" s="4">
        <f t="shared" si="26"/>
        <v>2450000</v>
      </c>
      <c r="I35" s="4">
        <f t="shared" si="26"/>
        <v>3219999.9999999995</v>
      </c>
      <c r="J35" s="4">
        <f t="shared" si="26"/>
        <v>3990000</v>
      </c>
      <c r="K35" s="4">
        <f t="shared" si="26"/>
        <v>5040000</v>
      </c>
      <c r="L35" s="4">
        <f t="shared" si="26"/>
        <v>6089999.9999999991</v>
      </c>
      <c r="M35" s="4">
        <f t="shared" si="26"/>
        <v>7140000</v>
      </c>
      <c r="N35" s="4">
        <f t="shared" si="26"/>
        <v>1680000</v>
      </c>
      <c r="O35" s="4">
        <f t="shared" si="26"/>
        <v>3360000</v>
      </c>
      <c r="P35" s="4">
        <f t="shared" si="26"/>
        <v>5040000</v>
      </c>
      <c r="Q35" s="4">
        <f t="shared" si="26"/>
        <v>7350000</v>
      </c>
      <c r="R35" s="4">
        <f t="shared" si="26"/>
        <v>9660000</v>
      </c>
      <c r="S35" s="4">
        <f t="shared" si="26"/>
        <v>11969999.999999998</v>
      </c>
      <c r="T35" s="4">
        <f t="shared" si="26"/>
        <v>14630000</v>
      </c>
      <c r="U35" s="4">
        <f t="shared" si="26"/>
        <v>17290000</v>
      </c>
      <c r="V35" s="4">
        <f t="shared" si="26"/>
        <v>19950000</v>
      </c>
      <c r="W35" s="4">
        <f t="shared" si="26"/>
        <v>22890000</v>
      </c>
      <c r="X35" s="4">
        <f t="shared" si="26"/>
        <v>25829999.999999996</v>
      </c>
      <c r="Y35" s="4">
        <f t="shared" si="26"/>
        <v>28770000</v>
      </c>
      <c r="Z35" s="4">
        <f t="shared" si="26"/>
        <v>3290000</v>
      </c>
      <c r="AA35" s="4">
        <f t="shared" si="26"/>
        <v>6580000</v>
      </c>
      <c r="AB35" s="4">
        <f t="shared" si="26"/>
        <v>9870000</v>
      </c>
      <c r="AC35" s="4">
        <f t="shared" si="26"/>
        <v>13510000</v>
      </c>
      <c r="AD35" s="4">
        <f t="shared" si="26"/>
        <v>17150000</v>
      </c>
      <c r="AE35" s="4">
        <f t="shared" si="26"/>
        <v>20790000</v>
      </c>
      <c r="AF35" s="4">
        <f t="shared" si="26"/>
        <v>24499999.999999996</v>
      </c>
      <c r="AG35" s="4">
        <f t="shared" si="26"/>
        <v>28210000</v>
      </c>
      <c r="AH35" s="4">
        <f t="shared" si="26"/>
        <v>31920000</v>
      </c>
      <c r="AI35" s="4">
        <f t="shared" si="26"/>
        <v>35700000</v>
      </c>
      <c r="AJ35" s="4">
        <f t="shared" si="26"/>
        <v>39480000</v>
      </c>
      <c r="AK35" s="4">
        <f t="shared" si="26"/>
        <v>43260000</v>
      </c>
      <c r="AL35" s="4">
        <f t="shared" si="26"/>
        <v>3990000</v>
      </c>
      <c r="AM35" s="4">
        <f t="shared" si="26"/>
        <v>7980000</v>
      </c>
      <c r="AN35" s="4">
        <f t="shared" si="26"/>
        <v>11969999.999999998</v>
      </c>
      <c r="AO35" s="4">
        <f t="shared" si="26"/>
        <v>16170000</v>
      </c>
      <c r="AP35" s="4">
        <f t="shared" si="26"/>
        <v>20370000</v>
      </c>
      <c r="AQ35" s="4">
        <f t="shared" si="26"/>
        <v>24569999.999999996</v>
      </c>
      <c r="AR35" s="4">
        <f t="shared" si="26"/>
        <v>28840000</v>
      </c>
      <c r="AS35" s="4">
        <f t="shared" si="26"/>
        <v>33110000</v>
      </c>
      <c r="AT35" s="4">
        <f t="shared" si="26"/>
        <v>37380000</v>
      </c>
      <c r="AU35" s="4">
        <f t="shared" si="26"/>
        <v>41720000</v>
      </c>
      <c r="AV35" s="4">
        <f t="shared" si="26"/>
        <v>46059999.999999993</v>
      </c>
      <c r="AW35" s="4">
        <f t="shared" si="26"/>
        <v>50399999.999999993</v>
      </c>
      <c r="AX35" s="4">
        <f t="shared" si="26"/>
        <v>4550000</v>
      </c>
      <c r="AY35" s="4">
        <f t="shared" si="26"/>
        <v>9100000</v>
      </c>
      <c r="AZ35" s="4">
        <f t="shared" si="26"/>
        <v>13650000</v>
      </c>
      <c r="BA35" s="4">
        <f t="shared" si="26"/>
        <v>18410000</v>
      </c>
      <c r="BB35" s="4">
        <f t="shared" si="26"/>
        <v>23169999.999999996</v>
      </c>
      <c r="BC35" s="4">
        <f t="shared" si="26"/>
        <v>27930000</v>
      </c>
      <c r="BD35" s="4">
        <f t="shared" si="26"/>
        <v>32760000</v>
      </c>
      <c r="BE35" s="4">
        <f t="shared" si="26"/>
        <v>37590000</v>
      </c>
      <c r="BF35" s="4">
        <f t="shared" si="26"/>
        <v>42420000</v>
      </c>
      <c r="BG35" s="4">
        <f t="shared" si="26"/>
        <v>47319999.999999993</v>
      </c>
      <c r="BH35" s="4">
        <f t="shared" si="26"/>
        <v>52219999.999999993</v>
      </c>
      <c r="BI35" s="4">
        <f t="shared" si="26"/>
        <v>57120000</v>
      </c>
    </row>
    <row r="36" spans="1:61" ht="15.75" customHeight="1" x14ac:dyDescent="0.2">
      <c r="A36" s="3" t="s">
        <v>227</v>
      </c>
      <c r="B36" s="4">
        <f t="shared" ref="B36:M36" si="27">B47/0.65%</f>
        <v>6489583.7012999989</v>
      </c>
      <c r="C36" s="4">
        <f t="shared" si="27"/>
        <v>6489583.7012999989</v>
      </c>
      <c r="D36" s="4">
        <f t="shared" si="27"/>
        <v>6489583.7012999989</v>
      </c>
      <c r="E36" s="4">
        <f t="shared" si="27"/>
        <v>6489583.7012999989</v>
      </c>
      <c r="F36" s="4">
        <f t="shared" si="27"/>
        <v>6489583.7012999989</v>
      </c>
      <c r="G36" s="4">
        <f t="shared" si="27"/>
        <v>6489583.7012999989</v>
      </c>
      <c r="H36" s="4">
        <f t="shared" si="27"/>
        <v>6489583.7012999989</v>
      </c>
      <c r="I36" s="4">
        <f t="shared" si="27"/>
        <v>6489583.7012999989</v>
      </c>
      <c r="J36" s="4">
        <f t="shared" si="27"/>
        <v>6489583.7012999989</v>
      </c>
      <c r="K36" s="4">
        <f t="shared" si="27"/>
        <v>6489583.7012999989</v>
      </c>
      <c r="L36" s="4">
        <f t="shared" si="27"/>
        <v>6489583.7012999989</v>
      </c>
      <c r="M36" s="4">
        <f t="shared" si="27"/>
        <v>6489583.7012999989</v>
      </c>
      <c r="N36" s="4">
        <f t="shared" ref="N36:Y36" si="28">N47/0.55%</f>
        <v>8921619.3181818165</v>
      </c>
      <c r="O36" s="4">
        <f t="shared" si="28"/>
        <v>8921619.3181818165</v>
      </c>
      <c r="P36" s="4">
        <f t="shared" si="28"/>
        <v>8921619.3181818165</v>
      </c>
      <c r="Q36" s="4">
        <f t="shared" si="28"/>
        <v>8921619.3181818165</v>
      </c>
      <c r="R36" s="4">
        <f t="shared" si="28"/>
        <v>8921619.3181818165</v>
      </c>
      <c r="S36" s="4">
        <f t="shared" si="28"/>
        <v>8921619.3181818165</v>
      </c>
      <c r="T36" s="4">
        <f t="shared" si="28"/>
        <v>8921619.3181818165</v>
      </c>
      <c r="U36" s="4">
        <f t="shared" si="28"/>
        <v>8921619.3181818165</v>
      </c>
      <c r="V36" s="4">
        <f t="shared" si="28"/>
        <v>8921619.3181818165</v>
      </c>
      <c r="W36" s="4">
        <f t="shared" si="28"/>
        <v>8921619.3181818165</v>
      </c>
      <c r="X36" s="4">
        <f t="shared" si="28"/>
        <v>8921619.3181818165</v>
      </c>
      <c r="Y36" s="4">
        <f t="shared" si="28"/>
        <v>8921619.3181818165</v>
      </c>
      <c r="Z36" s="4">
        <f t="shared" ref="Z36:AJ36" si="29">Z47/0.475%</f>
        <v>22405302.384868421</v>
      </c>
      <c r="AA36" s="4">
        <f t="shared" si="29"/>
        <v>22405302.384868421</v>
      </c>
      <c r="AB36" s="4">
        <f t="shared" si="29"/>
        <v>22405302.384868421</v>
      </c>
      <c r="AC36" s="4">
        <f t="shared" si="29"/>
        <v>22405302.384868421</v>
      </c>
      <c r="AD36" s="4">
        <f t="shared" si="29"/>
        <v>22405302.384868421</v>
      </c>
      <c r="AE36" s="4">
        <f t="shared" si="29"/>
        <v>22405302.384868421</v>
      </c>
      <c r="AF36" s="4">
        <f t="shared" si="29"/>
        <v>22405302.384868421</v>
      </c>
      <c r="AG36" s="4">
        <f t="shared" si="29"/>
        <v>22405302.384868421</v>
      </c>
      <c r="AH36" s="4">
        <f t="shared" si="29"/>
        <v>22405302.384868421</v>
      </c>
      <c r="AI36" s="4">
        <f t="shared" si="29"/>
        <v>22405302.384868421</v>
      </c>
      <c r="AJ36" s="4">
        <f t="shared" si="29"/>
        <v>22405302.384868421</v>
      </c>
      <c r="AK36" s="4">
        <f t="shared" ref="AK36:AW36" si="30">AK47/0.4%</f>
        <v>26606296.58203125</v>
      </c>
      <c r="AL36" s="4">
        <f t="shared" si="30"/>
        <v>49243729.074462883</v>
      </c>
      <c r="AM36" s="4">
        <f t="shared" si="30"/>
        <v>49243729.074462883</v>
      </c>
      <c r="AN36" s="4">
        <f t="shared" si="30"/>
        <v>49243729.074462883</v>
      </c>
      <c r="AO36" s="4">
        <f t="shared" si="30"/>
        <v>49243729.074462883</v>
      </c>
      <c r="AP36" s="4">
        <f t="shared" si="30"/>
        <v>49243729.074462883</v>
      </c>
      <c r="AQ36" s="4">
        <f t="shared" si="30"/>
        <v>49243729.074462883</v>
      </c>
      <c r="AR36" s="4">
        <f t="shared" si="30"/>
        <v>49243729.074462883</v>
      </c>
      <c r="AS36" s="4">
        <f t="shared" si="30"/>
        <v>49243729.074462883</v>
      </c>
      <c r="AT36" s="4">
        <f t="shared" si="30"/>
        <v>49243729.074462883</v>
      </c>
      <c r="AU36" s="4">
        <f t="shared" si="30"/>
        <v>49243729.074462883</v>
      </c>
      <c r="AV36" s="4">
        <f t="shared" si="30"/>
        <v>49243729.074462883</v>
      </c>
      <c r="AW36" s="4">
        <f t="shared" si="30"/>
        <v>49243729.074462883</v>
      </c>
      <c r="AX36" s="4">
        <f t="shared" ref="AX36:BI36" si="31">AX47/0.35%</f>
        <v>84500603.655952141</v>
      </c>
      <c r="AY36" s="4">
        <f t="shared" si="31"/>
        <v>84500603.655952141</v>
      </c>
      <c r="AZ36" s="4">
        <f t="shared" si="31"/>
        <v>84500603.655952141</v>
      </c>
      <c r="BA36" s="4">
        <f t="shared" si="31"/>
        <v>84500603.655952141</v>
      </c>
      <c r="BB36" s="4">
        <f t="shared" si="31"/>
        <v>84500603.655952141</v>
      </c>
      <c r="BC36" s="4">
        <f t="shared" si="31"/>
        <v>84500603.655952141</v>
      </c>
      <c r="BD36" s="4">
        <f t="shared" si="31"/>
        <v>84500603.655952141</v>
      </c>
      <c r="BE36" s="4">
        <f t="shared" si="31"/>
        <v>84500603.655952141</v>
      </c>
      <c r="BF36" s="4">
        <f t="shared" si="31"/>
        <v>84500603.655952141</v>
      </c>
      <c r="BG36" s="4">
        <f t="shared" si="31"/>
        <v>84500603.655952141</v>
      </c>
      <c r="BH36" s="4">
        <f t="shared" si="31"/>
        <v>84500603.655952141</v>
      </c>
      <c r="BI36" s="4">
        <f t="shared" si="31"/>
        <v>84500603.655952141</v>
      </c>
    </row>
    <row r="37" spans="1:61" ht="15.75" customHeight="1" x14ac:dyDescent="0.2">
      <c r="A37" s="3" t="s">
        <v>228</v>
      </c>
      <c r="B37" s="4">
        <f t="shared" ref="B37:BI37" si="32">B23*B24</f>
        <v>2581530</v>
      </c>
      <c r="C37" s="4">
        <f t="shared" si="32"/>
        <v>2581530</v>
      </c>
      <c r="D37" s="4">
        <f t="shared" si="32"/>
        <v>2038050</v>
      </c>
      <c r="E37" s="4">
        <f t="shared" si="32"/>
        <v>2309789.9999999995</v>
      </c>
      <c r="F37" s="4">
        <f t="shared" si="32"/>
        <v>2038050</v>
      </c>
      <c r="G37" s="4">
        <f t="shared" si="32"/>
        <v>2309789.9999999995</v>
      </c>
      <c r="H37" s="4">
        <f t="shared" si="32"/>
        <v>2445660</v>
      </c>
      <c r="I37" s="4">
        <f t="shared" si="32"/>
        <v>2309789.9999999995</v>
      </c>
      <c r="J37" s="4">
        <f t="shared" si="32"/>
        <v>2038050</v>
      </c>
      <c r="K37" s="4">
        <f t="shared" si="32"/>
        <v>2309789.9999999995</v>
      </c>
      <c r="L37" s="4">
        <f t="shared" si="32"/>
        <v>2173920</v>
      </c>
      <c r="M37" s="4">
        <f t="shared" si="32"/>
        <v>2581530</v>
      </c>
      <c r="N37" s="4">
        <f t="shared" si="32"/>
        <v>2038050</v>
      </c>
      <c r="O37" s="4">
        <f t="shared" si="32"/>
        <v>2309789.9999999995</v>
      </c>
      <c r="P37" s="4">
        <f t="shared" si="32"/>
        <v>2445660</v>
      </c>
      <c r="Q37" s="4">
        <f t="shared" si="32"/>
        <v>2309789.9999999995</v>
      </c>
      <c r="R37" s="4">
        <f t="shared" si="32"/>
        <v>2445660</v>
      </c>
      <c r="S37" s="4">
        <f t="shared" si="32"/>
        <v>2989139.9999999995</v>
      </c>
      <c r="T37" s="4">
        <f t="shared" si="32"/>
        <v>2853270</v>
      </c>
      <c r="U37" s="4">
        <f t="shared" si="32"/>
        <v>2989139.9999999995</v>
      </c>
      <c r="V37" s="4">
        <f t="shared" si="32"/>
        <v>2853270</v>
      </c>
      <c r="W37" s="4">
        <f t="shared" si="32"/>
        <v>3125009.9999999995</v>
      </c>
      <c r="X37" s="4">
        <f t="shared" si="32"/>
        <v>2989139.9999999995</v>
      </c>
      <c r="Y37" s="4">
        <f t="shared" si="32"/>
        <v>3260879.9999999995</v>
      </c>
      <c r="Z37" s="4">
        <f t="shared" si="32"/>
        <v>3125009.9999999995</v>
      </c>
      <c r="AA37" s="4">
        <f t="shared" si="32"/>
        <v>3260879.9999999995</v>
      </c>
      <c r="AB37" s="4">
        <f t="shared" si="32"/>
        <v>3125009.9999999995</v>
      </c>
      <c r="AC37" s="4">
        <f t="shared" si="32"/>
        <v>3192945</v>
      </c>
      <c r="AD37" s="4">
        <f t="shared" si="32"/>
        <v>2989139.9999999995</v>
      </c>
      <c r="AE37" s="4">
        <f t="shared" si="32"/>
        <v>3328815</v>
      </c>
      <c r="AF37" s="4">
        <f t="shared" si="32"/>
        <v>3396750</v>
      </c>
      <c r="AG37" s="4">
        <f t="shared" si="32"/>
        <v>3125009.9999999995</v>
      </c>
      <c r="AH37" s="4">
        <f t="shared" si="32"/>
        <v>2989139.9999999995</v>
      </c>
      <c r="AI37" s="4">
        <f t="shared" si="32"/>
        <v>3125009.9999999995</v>
      </c>
      <c r="AJ37" s="4">
        <f t="shared" si="32"/>
        <v>2989139.9999999995</v>
      </c>
      <c r="AK37" s="4">
        <f t="shared" si="32"/>
        <v>3260879.9999999995</v>
      </c>
      <c r="AL37" s="4">
        <f t="shared" si="32"/>
        <v>3125009.9999999995</v>
      </c>
      <c r="AM37" s="4">
        <f t="shared" si="32"/>
        <v>3260879.9999999995</v>
      </c>
      <c r="AN37" s="4">
        <f t="shared" si="32"/>
        <v>3125009.9999999995</v>
      </c>
      <c r="AO37" s="4">
        <f t="shared" si="32"/>
        <v>3192945</v>
      </c>
      <c r="AP37" s="4">
        <f t="shared" si="32"/>
        <v>2989139.9999999995</v>
      </c>
      <c r="AQ37" s="4">
        <f t="shared" si="32"/>
        <v>3328815</v>
      </c>
      <c r="AR37" s="4">
        <f t="shared" si="32"/>
        <v>3396750</v>
      </c>
      <c r="AS37" s="4">
        <f t="shared" si="32"/>
        <v>3125009.9999999995</v>
      </c>
      <c r="AT37" s="4">
        <f t="shared" si="32"/>
        <v>2989139.9999999995</v>
      </c>
      <c r="AU37" s="4">
        <f t="shared" si="32"/>
        <v>3125009.9999999995</v>
      </c>
      <c r="AV37" s="4">
        <f t="shared" si="32"/>
        <v>2989139.9999999995</v>
      </c>
      <c r="AW37" s="4">
        <f t="shared" si="32"/>
        <v>3260879.9999999995</v>
      </c>
      <c r="AX37" s="4">
        <f t="shared" si="32"/>
        <v>3125009.9999999995</v>
      </c>
      <c r="AY37" s="4">
        <f t="shared" si="32"/>
        <v>3260879.9999999995</v>
      </c>
      <c r="AZ37" s="4">
        <f t="shared" si="32"/>
        <v>3125009.9999999995</v>
      </c>
      <c r="BA37" s="4">
        <f t="shared" si="32"/>
        <v>3192945</v>
      </c>
      <c r="BB37" s="4">
        <f t="shared" si="32"/>
        <v>2989139.9999999995</v>
      </c>
      <c r="BC37" s="4">
        <f t="shared" si="32"/>
        <v>3328815</v>
      </c>
      <c r="BD37" s="4">
        <f t="shared" si="32"/>
        <v>3396750</v>
      </c>
      <c r="BE37" s="4">
        <f t="shared" si="32"/>
        <v>3125009.9999999995</v>
      </c>
      <c r="BF37" s="4">
        <f t="shared" si="32"/>
        <v>2989139.9999999995</v>
      </c>
      <c r="BG37" s="4">
        <f t="shared" si="32"/>
        <v>3125009.9999999995</v>
      </c>
      <c r="BH37" s="4">
        <f t="shared" si="32"/>
        <v>2989139.9999999995</v>
      </c>
      <c r="BI37" s="4">
        <f t="shared" si="32"/>
        <v>3260879.9999999995</v>
      </c>
    </row>
    <row r="38" spans="1:61" ht="15.75" customHeight="1" x14ac:dyDescent="0.2">
      <c r="A38" s="3" t="s">
        <v>229</v>
      </c>
      <c r="B38" s="4">
        <f t="shared" ref="B38:BI38" si="33">B29*B30</f>
        <v>7085199.0988799995</v>
      </c>
      <c r="C38" s="4">
        <f t="shared" si="33"/>
        <v>6803478.0870912001</v>
      </c>
      <c r="D38" s="4">
        <f t="shared" si="33"/>
        <v>6388487.8541567987</v>
      </c>
      <c r="E38" s="4">
        <f t="shared" si="33"/>
        <v>6477052.8428927986</v>
      </c>
      <c r="F38" s="4">
        <f t="shared" si="33"/>
        <v>6366557.4759935988</v>
      </c>
      <c r="G38" s="4">
        <f t="shared" si="33"/>
        <v>6455122.4647295987</v>
      </c>
      <c r="H38" s="4">
        <f t="shared" si="33"/>
        <v>6605682.9455807982</v>
      </c>
      <c r="I38" s="4">
        <f t="shared" si="33"/>
        <v>6923673.4289471982</v>
      </c>
      <c r="J38" s="4">
        <f t="shared" si="33"/>
        <v>7229855.2471487978</v>
      </c>
      <c r="K38" s="4">
        <f t="shared" si="33"/>
        <v>7362702.7302527977</v>
      </c>
      <c r="L38" s="4">
        <f t="shared" si="33"/>
        <v>7513263.2111039972</v>
      </c>
      <c r="M38" s="4">
        <f t="shared" si="33"/>
        <v>7654967.1930815987</v>
      </c>
      <c r="N38" s="4">
        <f t="shared" si="33"/>
        <v>7450845.9809471983</v>
      </c>
      <c r="O38" s="4">
        <f t="shared" si="33"/>
        <v>7539410.9696831983</v>
      </c>
      <c r="P38" s="4">
        <f t="shared" si="33"/>
        <v>7639784.6235839976</v>
      </c>
      <c r="Q38" s="4">
        <f t="shared" si="33"/>
        <v>7746062.6100671981</v>
      </c>
      <c r="R38" s="4">
        <f t="shared" si="33"/>
        <v>7530132.7327679973</v>
      </c>
      <c r="S38" s="4">
        <f t="shared" si="33"/>
        <v>7636410.7192511987</v>
      </c>
      <c r="T38" s="4">
        <f t="shared" si="33"/>
        <v>7555437.0152639989</v>
      </c>
      <c r="U38" s="4">
        <f t="shared" si="33"/>
        <v>7468558.9786943989</v>
      </c>
      <c r="V38" s="4">
        <f t="shared" si="33"/>
        <v>7176716.253907199</v>
      </c>
      <c r="W38" s="4">
        <f t="shared" si="33"/>
        <v>7331704.9841951998</v>
      </c>
      <c r="X38" s="4">
        <f t="shared" si="33"/>
        <v>7185151.0147391995</v>
      </c>
      <c r="Y38" s="4">
        <f t="shared" si="33"/>
        <v>7347520.1607551994</v>
      </c>
      <c r="Z38" s="4">
        <f t="shared" si="33"/>
        <v>7172920.611532799</v>
      </c>
      <c r="AA38" s="4">
        <f t="shared" si="33"/>
        <v>7308720.2609279994</v>
      </c>
      <c r="AB38" s="4">
        <f t="shared" si="33"/>
        <v>7485850.2383999992</v>
      </c>
      <c r="AC38" s="4">
        <f t="shared" si="33"/>
        <v>7655599.800143999</v>
      </c>
      <c r="AD38" s="4">
        <f t="shared" si="33"/>
        <v>7372613.574230399</v>
      </c>
      <c r="AE38" s="4">
        <f t="shared" si="33"/>
        <v>7534982.7202463988</v>
      </c>
      <c r="AF38" s="4">
        <f t="shared" si="33"/>
        <v>7751966.9426495982</v>
      </c>
      <c r="AG38" s="4">
        <f t="shared" si="33"/>
        <v>7973379.414489598</v>
      </c>
      <c r="AH38" s="4">
        <f t="shared" si="33"/>
        <v>7755340.846982399</v>
      </c>
      <c r="AI38" s="4">
        <f t="shared" si="33"/>
        <v>7982657.651404799</v>
      </c>
      <c r="AJ38" s="4">
        <f t="shared" si="33"/>
        <v>7802153.7695999984</v>
      </c>
      <c r="AK38" s="4">
        <f t="shared" si="33"/>
        <v>7996996.7448191987</v>
      </c>
      <c r="AL38" s="4">
        <f t="shared" si="33"/>
        <v>7822397.1955967983</v>
      </c>
      <c r="AM38" s="4">
        <f t="shared" si="33"/>
        <v>8026096.6696895985</v>
      </c>
      <c r="AN38" s="4">
        <f t="shared" si="33"/>
        <v>8238652.6426559975</v>
      </c>
      <c r="AO38" s="4">
        <f t="shared" si="33"/>
        <v>8442352.1167487986</v>
      </c>
      <c r="AP38" s="4">
        <f t="shared" si="33"/>
        <v>8159365.8908351986</v>
      </c>
      <c r="AQ38" s="4">
        <f t="shared" si="33"/>
        <v>8354208.8660543989</v>
      </c>
      <c r="AR38" s="4">
        <f t="shared" si="33"/>
        <v>8571193.0884575993</v>
      </c>
      <c r="AS38" s="4">
        <f t="shared" si="33"/>
        <v>8829507.6389376</v>
      </c>
      <c r="AT38" s="4">
        <f t="shared" si="33"/>
        <v>8577519.1590815987</v>
      </c>
      <c r="AU38" s="4">
        <f t="shared" si="33"/>
        <v>8772362.1343008</v>
      </c>
      <c r="AV38" s="4">
        <f t="shared" si="33"/>
        <v>8591858.2524960004</v>
      </c>
      <c r="AW38" s="4">
        <f t="shared" si="33"/>
        <v>8786701.2277151998</v>
      </c>
      <c r="AX38" s="4">
        <f t="shared" si="33"/>
        <v>8682953.6694815997</v>
      </c>
      <c r="AY38" s="4">
        <f t="shared" si="33"/>
        <v>8886653.1435743999</v>
      </c>
      <c r="AZ38" s="4">
        <f t="shared" si="33"/>
        <v>9099209.1165407989</v>
      </c>
      <c r="BA38" s="4">
        <f t="shared" si="33"/>
        <v>9302908.5906335991</v>
      </c>
      <c r="BB38" s="4">
        <f t="shared" si="33"/>
        <v>9089298.2725631986</v>
      </c>
      <c r="BC38" s="4">
        <f t="shared" si="33"/>
        <v>9316615.0769855995</v>
      </c>
      <c r="BD38" s="4">
        <f t="shared" si="33"/>
        <v>9569763.3364559989</v>
      </c>
      <c r="BE38" s="4">
        <f t="shared" si="33"/>
        <v>9828077.8869359996</v>
      </c>
      <c r="BF38" s="4">
        <f t="shared" si="33"/>
        <v>9610039.3194287997</v>
      </c>
      <c r="BG38" s="4">
        <f t="shared" si="33"/>
        <v>9837356.1238512006</v>
      </c>
      <c r="BH38" s="4">
        <f t="shared" si="33"/>
        <v>9724752.0667439997</v>
      </c>
      <c r="BI38" s="4">
        <f t="shared" si="33"/>
        <v>9984542.7003696002</v>
      </c>
    </row>
    <row r="39" spans="1:61" ht="15.75" customHeight="1" x14ac:dyDescent="0.2">
      <c r="A39" s="3" t="s">
        <v>230</v>
      </c>
      <c r="B39" s="4">
        <f t="shared" ref="B39:BI39" si="34">B50/B31</f>
        <v>12000000</v>
      </c>
      <c r="C39" s="4">
        <f t="shared" si="34"/>
        <v>12000000</v>
      </c>
      <c r="D39" s="4">
        <f t="shared" si="34"/>
        <v>12000000</v>
      </c>
      <c r="E39" s="4">
        <f t="shared" si="34"/>
        <v>12000000</v>
      </c>
      <c r="F39" s="4">
        <f t="shared" si="34"/>
        <v>11999999.999999998</v>
      </c>
      <c r="G39" s="4">
        <f t="shared" si="34"/>
        <v>12000000</v>
      </c>
      <c r="H39" s="4">
        <f t="shared" si="34"/>
        <v>12000000</v>
      </c>
      <c r="I39" s="4">
        <f t="shared" si="34"/>
        <v>12000000</v>
      </c>
      <c r="J39" s="4">
        <f t="shared" si="34"/>
        <v>12000000</v>
      </c>
      <c r="K39" s="4">
        <f t="shared" si="34"/>
        <v>11999999.999999998</v>
      </c>
      <c r="L39" s="4">
        <f t="shared" si="34"/>
        <v>12000000.000000002</v>
      </c>
      <c r="M39" s="4">
        <f t="shared" si="34"/>
        <v>12000000</v>
      </c>
      <c r="N39" s="4">
        <f t="shared" si="34"/>
        <v>12000000.000000002</v>
      </c>
      <c r="O39" s="4">
        <f t="shared" si="34"/>
        <v>12000000.000000002</v>
      </c>
      <c r="P39" s="4">
        <f t="shared" si="34"/>
        <v>12000000.000000002</v>
      </c>
      <c r="Q39" s="4">
        <f t="shared" si="34"/>
        <v>12000000</v>
      </c>
      <c r="R39" s="4">
        <f t="shared" si="34"/>
        <v>12000000</v>
      </c>
      <c r="S39" s="4">
        <f t="shared" si="34"/>
        <v>12000000</v>
      </c>
      <c r="T39" s="4">
        <f t="shared" si="34"/>
        <v>12000000</v>
      </c>
      <c r="U39" s="4">
        <f t="shared" si="34"/>
        <v>12000000</v>
      </c>
      <c r="V39" s="4">
        <f t="shared" si="34"/>
        <v>12000000</v>
      </c>
      <c r="W39" s="4">
        <f t="shared" si="34"/>
        <v>12000000</v>
      </c>
      <c r="X39" s="4">
        <f t="shared" si="34"/>
        <v>12000000</v>
      </c>
      <c r="Y39" s="4">
        <f t="shared" si="34"/>
        <v>12000000</v>
      </c>
      <c r="Z39" s="4">
        <f t="shared" si="34"/>
        <v>11840000</v>
      </c>
      <c r="AA39" s="4">
        <f t="shared" si="34"/>
        <v>11840000</v>
      </c>
      <c r="AB39" s="4">
        <f t="shared" si="34"/>
        <v>11840000</v>
      </c>
      <c r="AC39" s="4">
        <f t="shared" si="34"/>
        <v>11680000</v>
      </c>
      <c r="AD39" s="4">
        <f t="shared" si="34"/>
        <v>11680000</v>
      </c>
      <c r="AE39" s="4">
        <f t="shared" si="34"/>
        <v>11680000</v>
      </c>
      <c r="AF39" s="4">
        <f t="shared" si="34"/>
        <v>11520000</v>
      </c>
      <c r="AG39" s="4">
        <f t="shared" si="34"/>
        <v>11520000</v>
      </c>
      <c r="AH39" s="4">
        <f t="shared" si="34"/>
        <v>11520000</v>
      </c>
      <c r="AI39" s="4">
        <f t="shared" si="34"/>
        <v>11360000</v>
      </c>
      <c r="AJ39" s="4">
        <f t="shared" si="34"/>
        <v>11360000</v>
      </c>
      <c r="AK39" s="4">
        <f t="shared" si="34"/>
        <v>11360000</v>
      </c>
      <c r="AL39" s="4">
        <f t="shared" si="34"/>
        <v>11200000</v>
      </c>
      <c r="AM39" s="4">
        <f t="shared" si="34"/>
        <v>11200000</v>
      </c>
      <c r="AN39" s="4">
        <f t="shared" si="34"/>
        <v>11200000</v>
      </c>
      <c r="AO39" s="4">
        <f t="shared" si="34"/>
        <v>11040000</v>
      </c>
      <c r="AP39" s="4">
        <f t="shared" si="34"/>
        <v>11040000</v>
      </c>
      <c r="AQ39" s="4">
        <f t="shared" si="34"/>
        <v>11040000</v>
      </c>
      <c r="AR39" s="4">
        <f t="shared" si="34"/>
        <v>10880000</v>
      </c>
      <c r="AS39" s="4">
        <f t="shared" si="34"/>
        <v>10880000</v>
      </c>
      <c r="AT39" s="4">
        <f t="shared" si="34"/>
        <v>10880000</v>
      </c>
      <c r="AU39" s="4">
        <f t="shared" si="34"/>
        <v>10720000</v>
      </c>
      <c r="AV39" s="4">
        <f t="shared" si="34"/>
        <v>10720000</v>
      </c>
      <c r="AW39" s="4">
        <f t="shared" si="34"/>
        <v>10720000</v>
      </c>
      <c r="AX39" s="4">
        <f t="shared" si="34"/>
        <v>10560000</v>
      </c>
      <c r="AY39" s="4">
        <f t="shared" si="34"/>
        <v>10560000</v>
      </c>
      <c r="AZ39" s="4">
        <f t="shared" si="34"/>
        <v>10560000</v>
      </c>
      <c r="BA39" s="4">
        <f t="shared" si="34"/>
        <v>10400000</v>
      </c>
      <c r="BB39" s="4">
        <f t="shared" si="34"/>
        <v>10400000</v>
      </c>
      <c r="BC39" s="4">
        <f t="shared" si="34"/>
        <v>10400000</v>
      </c>
      <c r="BD39" s="4">
        <f t="shared" si="34"/>
        <v>10240000</v>
      </c>
      <c r="BE39" s="4">
        <f t="shared" si="34"/>
        <v>10240000</v>
      </c>
      <c r="BF39" s="4">
        <f t="shared" si="34"/>
        <v>10240000</v>
      </c>
      <c r="BG39" s="4">
        <f t="shared" si="34"/>
        <v>10080000</v>
      </c>
      <c r="BH39" s="4">
        <f t="shared" si="34"/>
        <v>10080000</v>
      </c>
      <c r="BI39" s="4">
        <f t="shared" si="34"/>
        <v>10080000</v>
      </c>
    </row>
    <row r="40" spans="1:61" ht="15.75" customHeight="1" x14ac:dyDescent="0.2">
      <c r="A40" s="1" t="s">
        <v>82</v>
      </c>
      <c r="B40" s="4">
        <f t="shared" ref="B40:BI40" si="35">SUM(B35:B39)</f>
        <v>28296312.800179999</v>
      </c>
      <c r="C40" s="4">
        <f t="shared" si="35"/>
        <v>28154591.788391199</v>
      </c>
      <c r="D40" s="4">
        <f t="shared" si="35"/>
        <v>27336121.555456799</v>
      </c>
      <c r="E40" s="4">
        <f t="shared" si="35"/>
        <v>28116426.544192798</v>
      </c>
      <c r="F40" s="4">
        <f t="shared" si="35"/>
        <v>28154191.177293599</v>
      </c>
      <c r="G40" s="4">
        <f t="shared" si="35"/>
        <v>28934496.166029599</v>
      </c>
      <c r="H40" s="4">
        <f t="shared" si="35"/>
        <v>29990926.646880798</v>
      </c>
      <c r="I40" s="4">
        <f t="shared" si="35"/>
        <v>30943047.130247198</v>
      </c>
      <c r="J40" s="4">
        <f t="shared" si="35"/>
        <v>31747488.948448796</v>
      </c>
      <c r="K40" s="4">
        <f t="shared" si="35"/>
        <v>33202076.431552798</v>
      </c>
      <c r="L40" s="4">
        <f t="shared" si="35"/>
        <v>34266766.912404001</v>
      </c>
      <c r="M40" s="4">
        <f t="shared" si="35"/>
        <v>35866080.894381598</v>
      </c>
      <c r="N40" s="4">
        <f t="shared" si="35"/>
        <v>32090515.299129017</v>
      </c>
      <c r="O40" s="4">
        <f t="shared" si="35"/>
        <v>34130820.287865013</v>
      </c>
      <c r="P40" s="4">
        <f t="shared" si="35"/>
        <v>36047063.941765815</v>
      </c>
      <c r="Q40" s="4">
        <f t="shared" si="35"/>
        <v>38327471.928249016</v>
      </c>
      <c r="R40" s="4">
        <f t="shared" si="35"/>
        <v>40557412.050949812</v>
      </c>
      <c r="S40" s="4">
        <f t="shared" si="35"/>
        <v>43517170.037433013</v>
      </c>
      <c r="T40" s="4">
        <f t="shared" si="35"/>
        <v>45960326.333445817</v>
      </c>
      <c r="U40" s="4">
        <f t="shared" si="35"/>
        <v>48669318.296876214</v>
      </c>
      <c r="V40" s="4">
        <f t="shared" si="35"/>
        <v>50901605.572089016</v>
      </c>
      <c r="W40" s="4">
        <f t="shared" si="35"/>
        <v>54268334.302377015</v>
      </c>
      <c r="X40" s="4">
        <f t="shared" si="35"/>
        <v>56925910.332921013</v>
      </c>
      <c r="Y40" s="4">
        <f t="shared" si="35"/>
        <v>60300019.478937015</v>
      </c>
      <c r="Z40" s="4">
        <f t="shared" si="35"/>
        <v>47833232.996401221</v>
      </c>
      <c r="AA40" s="4">
        <f t="shared" si="35"/>
        <v>51394902.645796418</v>
      </c>
      <c r="AB40" s="4">
        <f t="shared" si="35"/>
        <v>54726162.623268418</v>
      </c>
      <c r="AC40" s="4">
        <f t="shared" si="35"/>
        <v>58443847.185012423</v>
      </c>
      <c r="AD40" s="4">
        <f t="shared" si="35"/>
        <v>61597055.959098816</v>
      </c>
      <c r="AE40" s="4">
        <f t="shared" si="35"/>
        <v>65739100.105114818</v>
      </c>
      <c r="AF40" s="4">
        <f t="shared" si="35"/>
        <v>69574019.327518016</v>
      </c>
      <c r="AG40" s="4">
        <f t="shared" si="35"/>
        <v>73233691.79935801</v>
      </c>
      <c r="AH40" s="4">
        <f t="shared" si="35"/>
        <v>76589783.231850818</v>
      </c>
      <c r="AI40" s="4">
        <f t="shared" si="35"/>
        <v>80572970.036273226</v>
      </c>
      <c r="AJ40" s="4">
        <f t="shared" si="35"/>
        <v>84036596.154468417</v>
      </c>
      <c r="AK40" s="4">
        <f t="shared" si="35"/>
        <v>92484173.326850444</v>
      </c>
      <c r="AL40" s="4">
        <f t="shared" si="35"/>
        <v>75381136.270059675</v>
      </c>
      <c r="AM40" s="4">
        <f t="shared" si="35"/>
        <v>79710705.744152486</v>
      </c>
      <c r="AN40" s="4">
        <f t="shared" si="35"/>
        <v>83777391.717118874</v>
      </c>
      <c r="AO40" s="4">
        <f t="shared" si="35"/>
        <v>88089026.191211686</v>
      </c>
      <c r="AP40" s="4">
        <f t="shared" si="35"/>
        <v>91802234.965298086</v>
      </c>
      <c r="AQ40" s="4">
        <f t="shared" si="35"/>
        <v>96536752.940517277</v>
      </c>
      <c r="AR40" s="4">
        <f t="shared" si="35"/>
        <v>100931672.16292049</v>
      </c>
      <c r="AS40" s="4">
        <f t="shared" si="35"/>
        <v>105188246.71340048</v>
      </c>
      <c r="AT40" s="4">
        <f t="shared" si="35"/>
        <v>109070388.23354448</v>
      </c>
      <c r="AU40" s="4">
        <f t="shared" si="35"/>
        <v>113581101.20876369</v>
      </c>
      <c r="AV40" s="4">
        <f t="shared" si="35"/>
        <v>117604727.32695888</v>
      </c>
      <c r="AW40" s="4">
        <f t="shared" si="35"/>
        <v>122411310.30217807</v>
      </c>
      <c r="AX40" s="4">
        <f t="shared" si="35"/>
        <v>111418567.32543375</v>
      </c>
      <c r="AY40" s="4">
        <f t="shared" si="35"/>
        <v>116308136.79952654</v>
      </c>
      <c r="AZ40" s="4">
        <f t="shared" si="35"/>
        <v>120934822.77249295</v>
      </c>
      <c r="BA40" s="4">
        <f t="shared" si="35"/>
        <v>125806457.24658574</v>
      </c>
      <c r="BB40" s="4">
        <f t="shared" si="35"/>
        <v>130149041.92851534</v>
      </c>
      <c r="BC40" s="4">
        <f t="shared" si="35"/>
        <v>135476033.73293775</v>
      </c>
      <c r="BD40" s="4">
        <f t="shared" si="35"/>
        <v>140467116.99240816</v>
      </c>
      <c r="BE40" s="4">
        <f t="shared" si="35"/>
        <v>145283691.54288813</v>
      </c>
      <c r="BF40" s="4">
        <f t="shared" si="35"/>
        <v>149759782.97538093</v>
      </c>
      <c r="BG40" s="4">
        <f t="shared" si="35"/>
        <v>154862969.77980334</v>
      </c>
      <c r="BH40" s="4">
        <f t="shared" si="35"/>
        <v>159514495.72269613</v>
      </c>
      <c r="BI40" s="4">
        <f t="shared" si="35"/>
        <v>164946026.35632175</v>
      </c>
    </row>
    <row r="41" spans="1:61" ht="15.75" customHeight="1" x14ac:dyDescent="0.2"/>
    <row r="42" spans="1:61" ht="15.75" customHeight="1" x14ac:dyDescent="0.2"/>
    <row r="43" spans="1:61" ht="15.75" customHeight="1" x14ac:dyDescent="0.2"/>
    <row r="44" spans="1:61" ht="15.75" customHeight="1" x14ac:dyDescent="0.2"/>
    <row r="45" spans="1:61" ht="15.75" customHeight="1" x14ac:dyDescent="0.2">
      <c r="A45" s="1" t="s">
        <v>231</v>
      </c>
      <c r="B45" s="6" t="str">
        <f t="shared" ref="B45:BI45" si="36">B1</f>
        <v>Month 1</v>
      </c>
      <c r="C45" s="6" t="str">
        <f t="shared" si="36"/>
        <v>Month 2</v>
      </c>
      <c r="D45" s="6" t="str">
        <f t="shared" si="36"/>
        <v>Month 3</v>
      </c>
      <c r="E45" s="6" t="str">
        <f t="shared" si="36"/>
        <v>Month 4</v>
      </c>
      <c r="F45" s="6" t="str">
        <f t="shared" si="36"/>
        <v>Month 5</v>
      </c>
      <c r="G45" s="6" t="str">
        <f t="shared" si="36"/>
        <v>Month 6</v>
      </c>
      <c r="H45" s="6" t="str">
        <f t="shared" si="36"/>
        <v>Month 7</v>
      </c>
      <c r="I45" s="6" t="str">
        <f t="shared" si="36"/>
        <v>Month 8</v>
      </c>
      <c r="J45" s="6" t="str">
        <f t="shared" si="36"/>
        <v>Month 9</v>
      </c>
      <c r="K45" s="6" t="str">
        <f t="shared" si="36"/>
        <v>Month 10</v>
      </c>
      <c r="L45" s="6" t="str">
        <f t="shared" si="36"/>
        <v>Month 11</v>
      </c>
      <c r="M45" s="6" t="str">
        <f t="shared" si="36"/>
        <v>Month 12</v>
      </c>
      <c r="N45" s="6" t="str">
        <f t="shared" si="36"/>
        <v>Month 13</v>
      </c>
      <c r="O45" s="6" t="str">
        <f t="shared" si="36"/>
        <v>Month 14</v>
      </c>
      <c r="P45" s="6" t="str">
        <f t="shared" si="36"/>
        <v>Month 15</v>
      </c>
      <c r="Q45" s="6" t="str">
        <f t="shared" si="36"/>
        <v>Month 16</v>
      </c>
      <c r="R45" s="6" t="str">
        <f t="shared" si="36"/>
        <v>Month 17</v>
      </c>
      <c r="S45" s="6" t="str">
        <f t="shared" si="36"/>
        <v>Month 18</v>
      </c>
      <c r="T45" s="6" t="str">
        <f t="shared" si="36"/>
        <v>Month 19</v>
      </c>
      <c r="U45" s="6" t="str">
        <f t="shared" si="36"/>
        <v>Month 20</v>
      </c>
      <c r="V45" s="6" t="str">
        <f t="shared" si="36"/>
        <v>Month 21</v>
      </c>
      <c r="W45" s="6" t="str">
        <f t="shared" si="36"/>
        <v>Month 22</v>
      </c>
      <c r="X45" s="6" t="str">
        <f t="shared" si="36"/>
        <v>Month 23</v>
      </c>
      <c r="Y45" s="6" t="str">
        <f t="shared" si="36"/>
        <v>Month 24</v>
      </c>
      <c r="Z45" s="6" t="str">
        <f t="shared" si="36"/>
        <v>Month 25</v>
      </c>
      <c r="AA45" s="6" t="str">
        <f t="shared" si="36"/>
        <v>Month 26</v>
      </c>
      <c r="AB45" s="6" t="str">
        <f t="shared" si="36"/>
        <v>Month 27</v>
      </c>
      <c r="AC45" s="6" t="str">
        <f t="shared" si="36"/>
        <v>Month 28</v>
      </c>
      <c r="AD45" s="6" t="str">
        <f t="shared" si="36"/>
        <v>Month 29</v>
      </c>
      <c r="AE45" s="6" t="str">
        <f t="shared" si="36"/>
        <v>Month 30</v>
      </c>
      <c r="AF45" s="6" t="str">
        <f t="shared" si="36"/>
        <v>Month 31</v>
      </c>
      <c r="AG45" s="6" t="str">
        <f t="shared" si="36"/>
        <v>Month 32</v>
      </c>
      <c r="AH45" s="6" t="str">
        <f t="shared" si="36"/>
        <v>Month 33</v>
      </c>
      <c r="AI45" s="6" t="str">
        <f t="shared" si="36"/>
        <v>Month 34</v>
      </c>
      <c r="AJ45" s="6" t="str">
        <f t="shared" si="36"/>
        <v>Month 35</v>
      </c>
      <c r="AK45" s="6" t="str">
        <f t="shared" si="36"/>
        <v>Month 36</v>
      </c>
      <c r="AL45" s="6" t="str">
        <f t="shared" si="36"/>
        <v>Month 37</v>
      </c>
      <c r="AM45" s="6" t="str">
        <f t="shared" si="36"/>
        <v>Month 38</v>
      </c>
      <c r="AN45" s="6" t="str">
        <f t="shared" si="36"/>
        <v>Month 39</v>
      </c>
      <c r="AO45" s="6" t="str">
        <f t="shared" si="36"/>
        <v>Month 40</v>
      </c>
      <c r="AP45" s="6" t="str">
        <f t="shared" si="36"/>
        <v>Month 41</v>
      </c>
      <c r="AQ45" s="6" t="str">
        <f t="shared" si="36"/>
        <v>Month 42</v>
      </c>
      <c r="AR45" s="6" t="str">
        <f t="shared" si="36"/>
        <v>Month 43</v>
      </c>
      <c r="AS45" s="6" t="str">
        <f t="shared" si="36"/>
        <v>Month 44</v>
      </c>
      <c r="AT45" s="6" t="str">
        <f t="shared" si="36"/>
        <v>Month 45</v>
      </c>
      <c r="AU45" s="6" t="str">
        <f t="shared" si="36"/>
        <v>Month 46</v>
      </c>
      <c r="AV45" s="6" t="str">
        <f t="shared" si="36"/>
        <v>Month 47</v>
      </c>
      <c r="AW45" s="6" t="str">
        <f t="shared" si="36"/>
        <v>Month 48</v>
      </c>
      <c r="AX45" s="6" t="str">
        <f t="shared" si="36"/>
        <v>Month 49</v>
      </c>
      <c r="AY45" s="6" t="str">
        <f t="shared" si="36"/>
        <v>Month 50</v>
      </c>
      <c r="AZ45" s="6" t="str">
        <f t="shared" si="36"/>
        <v>Month 51</v>
      </c>
      <c r="BA45" s="6" t="str">
        <f t="shared" si="36"/>
        <v>Month 52</v>
      </c>
      <c r="BB45" s="6" t="str">
        <f t="shared" si="36"/>
        <v>Month 53</v>
      </c>
      <c r="BC45" s="6" t="str">
        <f t="shared" si="36"/>
        <v>Month 54</v>
      </c>
      <c r="BD45" s="6" t="str">
        <f t="shared" si="36"/>
        <v>Month 55</v>
      </c>
      <c r="BE45" s="6" t="str">
        <f t="shared" si="36"/>
        <v>Month 56</v>
      </c>
      <c r="BF45" s="6" t="str">
        <f t="shared" si="36"/>
        <v>Month 57</v>
      </c>
      <c r="BG45" s="6" t="str">
        <f t="shared" si="36"/>
        <v>Month 58</v>
      </c>
      <c r="BH45" s="6" t="str">
        <f t="shared" si="36"/>
        <v>Month 59</v>
      </c>
      <c r="BI45" s="6" t="str">
        <f t="shared" si="36"/>
        <v>Month 60</v>
      </c>
    </row>
    <row r="46" spans="1:61" ht="15.75" customHeight="1" x14ac:dyDescent="0.2">
      <c r="A46" s="3" t="s">
        <v>226</v>
      </c>
      <c r="B46" s="7">
        <f>('Rev Triangle'!B16)*70%</f>
        <v>700</v>
      </c>
      <c r="C46" s="7">
        <f>('Rev Triangle'!C16)*70%</f>
        <v>1400</v>
      </c>
      <c r="D46" s="7">
        <f>('Rev Triangle'!D16)*70%</f>
        <v>2100</v>
      </c>
      <c r="E46" s="7">
        <f>('Rev Triangle'!E16)*70%</f>
        <v>4200</v>
      </c>
      <c r="F46" s="7">
        <f>('Rev Triangle'!F16)*70%</f>
        <v>6300</v>
      </c>
      <c r="G46" s="7">
        <f>('Rev Triangle'!G16)*70%</f>
        <v>8400</v>
      </c>
      <c r="H46" s="7">
        <f>('Rev Triangle'!H16)*70%</f>
        <v>12250</v>
      </c>
      <c r="I46" s="7">
        <f>('Rev Triangle'!I16)*70%</f>
        <v>16099.999999999998</v>
      </c>
      <c r="J46" s="7">
        <f>('Rev Triangle'!J16)*70%</f>
        <v>19950</v>
      </c>
      <c r="K46" s="7">
        <f>('Rev Triangle'!K16)*70%</f>
        <v>25200</v>
      </c>
      <c r="L46" s="7">
        <f>('Rev Triangle'!L16)*70%</f>
        <v>30449.999999999996</v>
      </c>
      <c r="M46" s="7">
        <f>('Rev Triangle'!M16)*70%</f>
        <v>35700</v>
      </c>
      <c r="N46" s="7">
        <f>('Rev Triangle'!N16)*70%</f>
        <v>8400</v>
      </c>
      <c r="O46" s="7">
        <f>('Rev Triangle'!O16)*70%</f>
        <v>16800</v>
      </c>
      <c r="P46" s="7">
        <f>('Rev Triangle'!P16)*70%</f>
        <v>25200</v>
      </c>
      <c r="Q46" s="7">
        <f>('Rev Triangle'!Q16)*70%</f>
        <v>36750</v>
      </c>
      <c r="R46" s="7">
        <f>('Rev Triangle'!R16)*70%</f>
        <v>48300</v>
      </c>
      <c r="S46" s="7">
        <f>('Rev Triangle'!S16)*70%</f>
        <v>59849.999999999993</v>
      </c>
      <c r="T46" s="7">
        <f>('Rev Triangle'!T16)*70%</f>
        <v>73150</v>
      </c>
      <c r="U46" s="7">
        <f>('Rev Triangle'!U16)*70%</f>
        <v>86450</v>
      </c>
      <c r="V46" s="7">
        <f>('Rev Triangle'!V16)*70%</f>
        <v>99750</v>
      </c>
      <c r="W46" s="7">
        <f>('Rev Triangle'!W16)*70%</f>
        <v>114450</v>
      </c>
      <c r="X46" s="7">
        <f>('Rev Triangle'!X16)*70%</f>
        <v>129149.99999999999</v>
      </c>
      <c r="Y46" s="7">
        <f>('Rev Triangle'!Y16)*70%</f>
        <v>143850</v>
      </c>
      <c r="Z46" s="7">
        <f>('Rev Triangle'!Z16)*70%</f>
        <v>16450</v>
      </c>
      <c r="AA46" s="7">
        <f>('Rev Triangle'!AA16)*70%</f>
        <v>32900</v>
      </c>
      <c r="AB46" s="7">
        <f>('Rev Triangle'!AB16)*70%</f>
        <v>49350</v>
      </c>
      <c r="AC46" s="7">
        <f>('Rev Triangle'!AC16)*70%</f>
        <v>67550</v>
      </c>
      <c r="AD46" s="7">
        <f>('Rev Triangle'!AD16)*70%</f>
        <v>85750</v>
      </c>
      <c r="AE46" s="7">
        <f>('Rev Triangle'!AE16)*70%</f>
        <v>103950</v>
      </c>
      <c r="AF46" s="7">
        <f>('Rev Triangle'!AF16)*70%</f>
        <v>122499.99999999999</v>
      </c>
      <c r="AG46" s="7">
        <f>('Rev Triangle'!AG16)*70%</f>
        <v>141050</v>
      </c>
      <c r="AH46" s="7">
        <f>('Rev Triangle'!AH16)*70%</f>
        <v>159600</v>
      </c>
      <c r="AI46" s="7">
        <f>('Rev Triangle'!AI16)*70%</f>
        <v>178500</v>
      </c>
      <c r="AJ46" s="7">
        <f>('Rev Triangle'!AJ16)*70%</f>
        <v>197400</v>
      </c>
      <c r="AK46" s="7">
        <f>('Rev Triangle'!AK16)*70%</f>
        <v>216300</v>
      </c>
      <c r="AL46" s="7">
        <f>('Rev Triangle'!AL16)*70%</f>
        <v>19950</v>
      </c>
      <c r="AM46" s="7">
        <f>('Rev Triangle'!AM16)*70%</f>
        <v>39900</v>
      </c>
      <c r="AN46" s="7">
        <f>('Rev Triangle'!AN16)*70%</f>
        <v>59849.999999999993</v>
      </c>
      <c r="AO46" s="7">
        <f>('Rev Triangle'!AO16)*70%</f>
        <v>80850</v>
      </c>
      <c r="AP46" s="7">
        <f>('Rev Triangle'!AP16)*70%</f>
        <v>101850</v>
      </c>
      <c r="AQ46" s="7">
        <f>('Rev Triangle'!AQ16)*70%</f>
        <v>122849.99999999999</v>
      </c>
      <c r="AR46" s="7">
        <f>('Rev Triangle'!AR16)*70%</f>
        <v>144200</v>
      </c>
      <c r="AS46" s="7">
        <f>('Rev Triangle'!AS16)*70%</f>
        <v>165550</v>
      </c>
      <c r="AT46" s="7">
        <f>('Rev Triangle'!AT16)*70%</f>
        <v>186900</v>
      </c>
      <c r="AU46" s="7">
        <f>('Rev Triangle'!AU16)*70%</f>
        <v>208600</v>
      </c>
      <c r="AV46" s="7">
        <f>('Rev Triangle'!AV16)*70%</f>
        <v>230299.99999999997</v>
      </c>
      <c r="AW46" s="7">
        <f>('Rev Triangle'!AW16)*70%</f>
        <v>251999.99999999997</v>
      </c>
      <c r="AX46" s="7">
        <f>('Rev Triangle'!AX16)*70%</f>
        <v>22750</v>
      </c>
      <c r="AY46" s="7">
        <f>('Rev Triangle'!AY16)*70%</f>
        <v>45500</v>
      </c>
      <c r="AZ46" s="7">
        <f>('Rev Triangle'!AZ16)*70%</f>
        <v>68250</v>
      </c>
      <c r="BA46" s="7">
        <f>('Rev Triangle'!BA16)*70%</f>
        <v>92050</v>
      </c>
      <c r="BB46" s="7">
        <f>('Rev Triangle'!BB16)*70%</f>
        <v>115849.99999999999</v>
      </c>
      <c r="BC46" s="7">
        <f>('Rev Triangle'!BC16)*70%</f>
        <v>139650</v>
      </c>
      <c r="BD46" s="7">
        <f>('Rev Triangle'!BD16)*70%</f>
        <v>163800</v>
      </c>
      <c r="BE46" s="7">
        <f>('Rev Triangle'!BE16)*70%</f>
        <v>187950</v>
      </c>
      <c r="BF46" s="7">
        <f>('Rev Triangle'!BF16)*70%</f>
        <v>212100</v>
      </c>
      <c r="BG46" s="7">
        <f>('Rev Triangle'!BG16)*70%</f>
        <v>236599.99999999997</v>
      </c>
      <c r="BH46" s="7">
        <f>('Rev Triangle'!BH16)*70%</f>
        <v>261099.99999999997</v>
      </c>
      <c r="BI46" s="7">
        <f>('Rev Triangle'!BI16)*70%</f>
        <v>285600</v>
      </c>
    </row>
    <row r="47" spans="1:61" ht="15.75" customHeight="1" x14ac:dyDescent="0.2">
      <c r="A47" s="3" t="s">
        <v>227</v>
      </c>
      <c r="B47" s="4">
        <f t="shared" ref="B47:M47" si="37">(60260.4200835*70%)</f>
        <v>42182.294058449996</v>
      </c>
      <c r="C47" s="4">
        <f t="shared" si="37"/>
        <v>42182.294058449996</v>
      </c>
      <c r="D47" s="4">
        <f t="shared" si="37"/>
        <v>42182.294058449996</v>
      </c>
      <c r="E47" s="4">
        <f t="shared" si="37"/>
        <v>42182.294058449996</v>
      </c>
      <c r="F47" s="4">
        <f t="shared" si="37"/>
        <v>42182.294058449996</v>
      </c>
      <c r="G47" s="4">
        <f t="shared" si="37"/>
        <v>42182.294058449996</v>
      </c>
      <c r="H47" s="4">
        <f t="shared" si="37"/>
        <v>42182.294058449996</v>
      </c>
      <c r="I47" s="4">
        <f t="shared" si="37"/>
        <v>42182.294058449996</v>
      </c>
      <c r="J47" s="4">
        <f t="shared" si="37"/>
        <v>42182.294058449996</v>
      </c>
      <c r="K47" s="4">
        <f t="shared" si="37"/>
        <v>42182.294058449996</v>
      </c>
      <c r="L47" s="4">
        <f t="shared" si="37"/>
        <v>42182.294058449996</v>
      </c>
      <c r="M47" s="4">
        <f t="shared" si="37"/>
        <v>42182.294058449996</v>
      </c>
      <c r="N47" s="7">
        <f>(('Rev Triangle'!$L20+'Rev Triangle'!$M20)/12)*70%</f>
        <v>49068.90625</v>
      </c>
      <c r="O47" s="7">
        <f>(('Rev Triangle'!$L20+'Rev Triangle'!$M20)/12)*70%</f>
        <v>49068.90625</v>
      </c>
      <c r="P47" s="7">
        <f>(('Rev Triangle'!$L20+'Rev Triangle'!$M20)/12)*70%</f>
        <v>49068.90625</v>
      </c>
      <c r="Q47" s="7">
        <f>(('Rev Triangle'!$L20+'Rev Triangle'!$M20)/12)*70%</f>
        <v>49068.90625</v>
      </c>
      <c r="R47" s="7">
        <f>(('Rev Triangle'!$L20+'Rev Triangle'!$M20)/12)*70%</f>
        <v>49068.90625</v>
      </c>
      <c r="S47" s="7">
        <f>(('Rev Triangle'!$L20+'Rev Triangle'!$M20)/12)*70%</f>
        <v>49068.90625</v>
      </c>
      <c r="T47" s="7">
        <f>(('Rev Triangle'!$L20+'Rev Triangle'!$M20)/12)*70%</f>
        <v>49068.90625</v>
      </c>
      <c r="U47" s="7">
        <f>(('Rev Triangle'!$L20+'Rev Triangle'!$M20)/12)*70%</f>
        <v>49068.90625</v>
      </c>
      <c r="V47" s="7">
        <f>(('Rev Triangle'!$L20+'Rev Triangle'!$M20)/12)*70%</f>
        <v>49068.90625</v>
      </c>
      <c r="W47" s="7">
        <f>(('Rev Triangle'!$L20+'Rev Triangle'!$M20)/12)*70%</f>
        <v>49068.90625</v>
      </c>
      <c r="X47" s="7">
        <f>(('Rev Triangle'!$L20+'Rev Triangle'!$M20)/12)*70%</f>
        <v>49068.90625</v>
      </c>
      <c r="Y47" s="7">
        <f>(('Rev Triangle'!$L20+'Rev Triangle'!$M20)/12)*70%</f>
        <v>49068.90625</v>
      </c>
      <c r="Z47" s="7">
        <f>(('Rev Triangle'!$L21+'Rev Triangle'!$M21)/12)*70%</f>
        <v>106425.186328125</v>
      </c>
      <c r="AA47" s="7">
        <f>(('Rev Triangle'!$L21+'Rev Triangle'!$M21)/12)*70%</f>
        <v>106425.186328125</v>
      </c>
      <c r="AB47" s="7">
        <f>(('Rev Triangle'!$L21+'Rev Triangle'!$M21)/12)*70%</f>
        <v>106425.186328125</v>
      </c>
      <c r="AC47" s="7">
        <f>(('Rev Triangle'!$L21+'Rev Triangle'!$M21)/12)*70%</f>
        <v>106425.186328125</v>
      </c>
      <c r="AD47" s="7">
        <f>(('Rev Triangle'!$L21+'Rev Triangle'!$M21)/12)*70%</f>
        <v>106425.186328125</v>
      </c>
      <c r="AE47" s="7">
        <f>(('Rev Triangle'!$L21+'Rev Triangle'!$M21)/12)*70%</f>
        <v>106425.186328125</v>
      </c>
      <c r="AF47" s="7">
        <f>(('Rev Triangle'!$L21+'Rev Triangle'!$M21)/12)*70%</f>
        <v>106425.186328125</v>
      </c>
      <c r="AG47" s="7">
        <f>(('Rev Triangle'!$L21+'Rev Triangle'!$M21)/12)*70%</f>
        <v>106425.186328125</v>
      </c>
      <c r="AH47" s="7">
        <f>(('Rev Triangle'!$L21+'Rev Triangle'!$M21)/12)*70%</f>
        <v>106425.186328125</v>
      </c>
      <c r="AI47" s="7">
        <f>(('Rev Triangle'!$L21+'Rev Triangle'!$M21)/12)*70%</f>
        <v>106425.186328125</v>
      </c>
      <c r="AJ47" s="7">
        <f>(('Rev Triangle'!$L21+'Rev Triangle'!$M21)/12)*70%</f>
        <v>106425.186328125</v>
      </c>
      <c r="AK47" s="7">
        <f>(('Rev Triangle'!$L21+'Rev Triangle'!$M21)/12)*70%</f>
        <v>106425.186328125</v>
      </c>
      <c r="AL47" s="7">
        <f>(('Rev Triangle'!$L22+'Rev Triangle'!$M22)/12)*70%</f>
        <v>196974.91629785154</v>
      </c>
      <c r="AM47" s="7">
        <f>(('Rev Triangle'!$L22+'Rev Triangle'!$M22)/12)*70%</f>
        <v>196974.91629785154</v>
      </c>
      <c r="AN47" s="7">
        <f>(('Rev Triangle'!$L22+'Rev Triangle'!$M22)/12)*70%</f>
        <v>196974.91629785154</v>
      </c>
      <c r="AO47" s="7">
        <f>(('Rev Triangle'!$L22+'Rev Triangle'!$M22)/12)*70%</f>
        <v>196974.91629785154</v>
      </c>
      <c r="AP47" s="7">
        <f>(('Rev Triangle'!$L22+'Rev Triangle'!$M22)/12)*70%</f>
        <v>196974.91629785154</v>
      </c>
      <c r="AQ47" s="7">
        <f>(('Rev Triangle'!$L22+'Rev Triangle'!$M22)/12)*70%</f>
        <v>196974.91629785154</v>
      </c>
      <c r="AR47" s="7">
        <f>(('Rev Triangle'!$L22+'Rev Triangle'!$M22)/12)*70%</f>
        <v>196974.91629785154</v>
      </c>
      <c r="AS47" s="7">
        <f>(('Rev Triangle'!$L22+'Rev Triangle'!$M22)/12)*70%</f>
        <v>196974.91629785154</v>
      </c>
      <c r="AT47" s="7">
        <f>(('Rev Triangle'!$L22+'Rev Triangle'!$M22)/12)*70%</f>
        <v>196974.91629785154</v>
      </c>
      <c r="AU47" s="7">
        <f>(('Rev Triangle'!$L22+'Rev Triangle'!$M22)/12)*70%</f>
        <v>196974.91629785154</v>
      </c>
      <c r="AV47" s="7">
        <f>(('Rev Triangle'!$L22+'Rev Triangle'!$M22)/12)*70%</f>
        <v>196974.91629785154</v>
      </c>
      <c r="AW47" s="7">
        <f>(('Rev Triangle'!$L22+'Rev Triangle'!$M22)/12)*70%</f>
        <v>196974.91629785154</v>
      </c>
      <c r="AX47" s="7">
        <f>(('Rev Triangle'!$L23+'Rev Triangle'!$M23)/12)*70%</f>
        <v>295752.11279583245</v>
      </c>
      <c r="AY47" s="7">
        <f>(('Rev Triangle'!$L23+'Rev Triangle'!$M23)/12)*70%</f>
        <v>295752.11279583245</v>
      </c>
      <c r="AZ47" s="7">
        <f>(('Rev Triangle'!$L23+'Rev Triangle'!$M23)/12)*70%</f>
        <v>295752.11279583245</v>
      </c>
      <c r="BA47" s="7">
        <f>(('Rev Triangle'!$L23+'Rev Triangle'!$M23)/12)*70%</f>
        <v>295752.11279583245</v>
      </c>
      <c r="BB47" s="7">
        <f>(('Rev Triangle'!$L23+'Rev Triangle'!$M23)/12)*70%</f>
        <v>295752.11279583245</v>
      </c>
      <c r="BC47" s="7">
        <f>(('Rev Triangle'!$L23+'Rev Triangle'!$M23)/12)*70%</f>
        <v>295752.11279583245</v>
      </c>
      <c r="BD47" s="7">
        <f>(('Rev Triangle'!$L23+'Rev Triangle'!$M23)/12)*70%</f>
        <v>295752.11279583245</v>
      </c>
      <c r="BE47" s="7">
        <f>(('Rev Triangle'!$L23+'Rev Triangle'!$M23)/12)*70%</f>
        <v>295752.11279583245</v>
      </c>
      <c r="BF47" s="7">
        <f>(('Rev Triangle'!$L23+'Rev Triangle'!$M23)/12)*70%</f>
        <v>295752.11279583245</v>
      </c>
      <c r="BG47" s="7">
        <f>(('Rev Triangle'!$L23+'Rev Triangle'!$M23)/12)*70%</f>
        <v>295752.11279583245</v>
      </c>
      <c r="BH47" s="7">
        <f>(('Rev Triangle'!$L23+'Rev Triangle'!$M23)/12)*70%</f>
        <v>295752.11279583245</v>
      </c>
      <c r="BI47" s="7">
        <f>(('Rev Triangle'!$L23+'Rev Triangle'!$M23)/12)*70%</f>
        <v>295752.11279583245</v>
      </c>
    </row>
    <row r="48" spans="1:61" ht="15.75" customHeight="1" x14ac:dyDescent="0.2">
      <c r="A48" s="3" t="s">
        <v>228</v>
      </c>
      <c r="B48" s="4">
        <f t="shared" ref="B48:BI48" si="38">(B23*B24*B25)</f>
        <v>21943.005000000001</v>
      </c>
      <c r="C48" s="4">
        <f t="shared" si="38"/>
        <v>21943.005000000001</v>
      </c>
      <c r="D48" s="4">
        <f t="shared" si="38"/>
        <v>17323.425000000003</v>
      </c>
      <c r="E48" s="4">
        <f t="shared" si="38"/>
        <v>19633.214999999997</v>
      </c>
      <c r="F48" s="4">
        <f t="shared" si="38"/>
        <v>17323.425000000003</v>
      </c>
      <c r="G48" s="4">
        <f t="shared" si="38"/>
        <v>19633.214999999997</v>
      </c>
      <c r="H48" s="4">
        <f t="shared" si="38"/>
        <v>21032.675999999999</v>
      </c>
      <c r="I48" s="4">
        <f t="shared" si="38"/>
        <v>19864.193999999996</v>
      </c>
      <c r="J48" s="4">
        <f t="shared" si="38"/>
        <v>17527.23</v>
      </c>
      <c r="K48" s="4">
        <f t="shared" si="38"/>
        <v>19864.193999999996</v>
      </c>
      <c r="L48" s="4">
        <f t="shared" si="38"/>
        <v>18695.712</v>
      </c>
      <c r="M48" s="4">
        <f t="shared" si="38"/>
        <v>22201.157999999999</v>
      </c>
      <c r="N48" s="4">
        <f t="shared" si="38"/>
        <v>17731.035</v>
      </c>
      <c r="O48" s="4">
        <f t="shared" si="38"/>
        <v>20095.172999999995</v>
      </c>
      <c r="P48" s="4">
        <f t="shared" si="38"/>
        <v>21277.241999999998</v>
      </c>
      <c r="Q48" s="4">
        <f t="shared" si="38"/>
        <v>20095.172999999995</v>
      </c>
      <c r="R48" s="4">
        <f t="shared" si="38"/>
        <v>21277.241999999998</v>
      </c>
      <c r="S48" s="4">
        <f t="shared" si="38"/>
        <v>26005.517999999993</v>
      </c>
      <c r="T48" s="4">
        <f t="shared" si="38"/>
        <v>25108.776000000002</v>
      </c>
      <c r="U48" s="4">
        <f t="shared" si="38"/>
        <v>26304.431999999997</v>
      </c>
      <c r="V48" s="4">
        <f t="shared" si="38"/>
        <v>25108.776000000002</v>
      </c>
      <c r="W48" s="4">
        <f t="shared" si="38"/>
        <v>27500.087999999996</v>
      </c>
      <c r="X48" s="4">
        <f t="shared" si="38"/>
        <v>26304.431999999997</v>
      </c>
      <c r="Y48" s="4">
        <f t="shared" si="38"/>
        <v>28695.743999999999</v>
      </c>
      <c r="Z48" s="4">
        <f t="shared" si="38"/>
        <v>27812.588999999996</v>
      </c>
      <c r="AA48" s="4">
        <f t="shared" si="38"/>
        <v>29021.831999999995</v>
      </c>
      <c r="AB48" s="4">
        <f t="shared" si="38"/>
        <v>27812.588999999996</v>
      </c>
      <c r="AC48" s="4">
        <f t="shared" si="38"/>
        <v>28417.210500000001</v>
      </c>
      <c r="AD48" s="4">
        <f t="shared" si="38"/>
        <v>26603.345999999994</v>
      </c>
      <c r="AE48" s="4">
        <f t="shared" si="38"/>
        <v>29626.4535</v>
      </c>
      <c r="AF48" s="4">
        <f t="shared" si="38"/>
        <v>30570.749999999996</v>
      </c>
      <c r="AG48" s="4">
        <f t="shared" si="38"/>
        <v>28125.089999999993</v>
      </c>
      <c r="AH48" s="4">
        <f t="shared" si="38"/>
        <v>26902.259999999995</v>
      </c>
      <c r="AI48" s="4">
        <f t="shared" si="38"/>
        <v>28125.089999999993</v>
      </c>
      <c r="AJ48" s="4">
        <f t="shared" si="38"/>
        <v>26902.259999999995</v>
      </c>
      <c r="AK48" s="4">
        <f t="shared" si="38"/>
        <v>29347.919999999995</v>
      </c>
      <c r="AL48" s="4">
        <f t="shared" si="38"/>
        <v>28437.590999999997</v>
      </c>
      <c r="AM48" s="4">
        <f t="shared" si="38"/>
        <v>29674.007999999998</v>
      </c>
      <c r="AN48" s="4">
        <f t="shared" si="38"/>
        <v>28437.590999999997</v>
      </c>
      <c r="AO48" s="4">
        <f t="shared" si="38"/>
        <v>29055.799500000001</v>
      </c>
      <c r="AP48" s="4">
        <f t="shared" si="38"/>
        <v>27201.173999999995</v>
      </c>
      <c r="AQ48" s="4">
        <f t="shared" si="38"/>
        <v>30292.216500000002</v>
      </c>
      <c r="AR48" s="4">
        <f t="shared" si="38"/>
        <v>31250.1</v>
      </c>
      <c r="AS48" s="4">
        <f t="shared" si="38"/>
        <v>28750.091999999997</v>
      </c>
      <c r="AT48" s="4">
        <f t="shared" si="38"/>
        <v>27500.087999999996</v>
      </c>
      <c r="AU48" s="4">
        <f t="shared" si="38"/>
        <v>28750.091999999997</v>
      </c>
      <c r="AV48" s="4">
        <f t="shared" si="38"/>
        <v>27500.087999999996</v>
      </c>
      <c r="AW48" s="4">
        <f t="shared" si="38"/>
        <v>30000.095999999994</v>
      </c>
      <c r="AX48" s="4">
        <f t="shared" si="38"/>
        <v>29062.592999999993</v>
      </c>
      <c r="AY48" s="4">
        <f t="shared" si="38"/>
        <v>30326.183999999994</v>
      </c>
      <c r="AZ48" s="4">
        <f t="shared" si="38"/>
        <v>29062.592999999993</v>
      </c>
      <c r="BA48" s="4">
        <f t="shared" si="38"/>
        <v>29694.388499999997</v>
      </c>
      <c r="BB48" s="4">
        <f t="shared" si="38"/>
        <v>27799.001999999993</v>
      </c>
      <c r="BC48" s="4">
        <f t="shared" si="38"/>
        <v>30957.979499999998</v>
      </c>
      <c r="BD48" s="4">
        <f t="shared" si="38"/>
        <v>31929.45</v>
      </c>
      <c r="BE48" s="4">
        <f t="shared" si="38"/>
        <v>29375.093999999997</v>
      </c>
      <c r="BF48" s="4">
        <f t="shared" si="38"/>
        <v>28097.915999999997</v>
      </c>
      <c r="BG48" s="4">
        <f t="shared" si="38"/>
        <v>29375.093999999997</v>
      </c>
      <c r="BH48" s="4">
        <f t="shared" si="38"/>
        <v>28097.915999999997</v>
      </c>
      <c r="BI48" s="4">
        <f t="shared" si="38"/>
        <v>30652.271999999997</v>
      </c>
    </row>
    <row r="49" spans="1:61" ht="15.75" customHeight="1" x14ac:dyDescent="0.2">
      <c r="A49" s="3" t="s">
        <v>229</v>
      </c>
      <c r="B49" s="4">
        <f t="shared" ref="B49:BI49" si="39">(B29*B30*B31)</f>
        <v>75103.110448127991</v>
      </c>
      <c r="C49" s="4">
        <f t="shared" si="39"/>
        <v>72116.867723166724</v>
      </c>
      <c r="D49" s="4">
        <f t="shared" si="39"/>
        <v>67717.971254062068</v>
      </c>
      <c r="E49" s="4">
        <f t="shared" si="39"/>
        <v>69354.288902359825</v>
      </c>
      <c r="F49" s="4">
        <f t="shared" si="39"/>
        <v>68856.767778823079</v>
      </c>
      <c r="G49" s="4">
        <f t="shared" si="39"/>
        <v>70509.799230123317</v>
      </c>
      <c r="H49" s="4">
        <f t="shared" si="39"/>
        <v>72865.764184329732</v>
      </c>
      <c r="I49" s="4">
        <f t="shared" si="39"/>
        <v>77119.070193196487</v>
      </c>
      <c r="J49" s="4">
        <f t="shared" si="39"/>
        <v>81308.064394858025</v>
      </c>
      <c r="K49" s="4">
        <f t="shared" si="39"/>
        <v>83594.994075793307</v>
      </c>
      <c r="L49" s="4">
        <f t="shared" si="39"/>
        <v>86113.555265730436</v>
      </c>
      <c r="M49" s="4">
        <f t="shared" si="39"/>
        <v>88562.081987651734</v>
      </c>
      <c r="N49" s="4">
        <f t="shared" si="39"/>
        <v>87002.95537752191</v>
      </c>
      <c r="O49" s="4">
        <f t="shared" si="39"/>
        <v>88849.058504266621</v>
      </c>
      <c r="P49" s="4">
        <f t="shared" si="39"/>
        <v>90854.669446622007</v>
      </c>
      <c r="Q49" s="4">
        <f t="shared" si="39"/>
        <v>92952.751320806376</v>
      </c>
      <c r="R49" s="4">
        <f t="shared" si="39"/>
        <v>90361.592793215968</v>
      </c>
      <c r="S49" s="4">
        <f t="shared" si="39"/>
        <v>91636.92863101438</v>
      </c>
      <c r="T49" s="4">
        <f t="shared" si="39"/>
        <v>90665.24418316799</v>
      </c>
      <c r="U49" s="4">
        <f t="shared" si="39"/>
        <v>89622.707744332787</v>
      </c>
      <c r="V49" s="4">
        <f t="shared" si="39"/>
        <v>86120.595046886388</v>
      </c>
      <c r="W49" s="4">
        <f t="shared" si="39"/>
        <v>87980.459810342392</v>
      </c>
      <c r="X49" s="4">
        <f t="shared" si="39"/>
        <v>86221.8121768704</v>
      </c>
      <c r="Y49" s="4">
        <f t="shared" si="39"/>
        <v>88170.241929062395</v>
      </c>
      <c r="Z49" s="4">
        <f t="shared" si="39"/>
        <v>86075.04733839359</v>
      </c>
      <c r="AA49" s="4">
        <f t="shared" si="39"/>
        <v>87704.643131135992</v>
      </c>
      <c r="AB49" s="4">
        <f t="shared" si="39"/>
        <v>89830.202860799996</v>
      </c>
      <c r="AC49" s="4">
        <f t="shared" si="39"/>
        <v>91867.197601727996</v>
      </c>
      <c r="AD49" s="4">
        <f t="shared" si="39"/>
        <v>88471.362890764794</v>
      </c>
      <c r="AE49" s="4">
        <f t="shared" si="39"/>
        <v>90419.792642956789</v>
      </c>
      <c r="AF49" s="4">
        <f t="shared" si="39"/>
        <v>93023.603311795174</v>
      </c>
      <c r="AG49" s="4">
        <f t="shared" si="39"/>
        <v>95680.552973875179</v>
      </c>
      <c r="AH49" s="4">
        <f t="shared" si="39"/>
        <v>93064.090163788787</v>
      </c>
      <c r="AI49" s="4">
        <f t="shared" si="39"/>
        <v>95791.891816857591</v>
      </c>
      <c r="AJ49" s="4">
        <f t="shared" si="39"/>
        <v>93625.845235199988</v>
      </c>
      <c r="AK49" s="4">
        <f t="shared" si="39"/>
        <v>95963.960937830387</v>
      </c>
      <c r="AL49" s="4">
        <f t="shared" si="39"/>
        <v>93868.766347161582</v>
      </c>
      <c r="AM49" s="4">
        <f t="shared" si="39"/>
        <v>96313.160036275178</v>
      </c>
      <c r="AN49" s="4">
        <f t="shared" si="39"/>
        <v>98863.831711871971</v>
      </c>
      <c r="AO49" s="4">
        <f t="shared" si="39"/>
        <v>101308.22540098558</v>
      </c>
      <c r="AP49" s="4">
        <f t="shared" si="39"/>
        <v>97912.390690022381</v>
      </c>
      <c r="AQ49" s="4">
        <f t="shared" si="39"/>
        <v>100250.50639265279</v>
      </c>
      <c r="AR49" s="4">
        <f t="shared" si="39"/>
        <v>102854.31706149119</v>
      </c>
      <c r="AS49" s="4">
        <f t="shared" si="39"/>
        <v>105954.0916672512</v>
      </c>
      <c r="AT49" s="4">
        <f t="shared" si="39"/>
        <v>102930.22990897919</v>
      </c>
      <c r="AU49" s="4">
        <f t="shared" si="39"/>
        <v>105268.34561160961</v>
      </c>
      <c r="AV49" s="4">
        <f t="shared" si="39"/>
        <v>103102.299029952</v>
      </c>
      <c r="AW49" s="4">
        <f t="shared" si="39"/>
        <v>105440.4147325824</v>
      </c>
      <c r="AX49" s="4">
        <f t="shared" si="39"/>
        <v>104195.4440337792</v>
      </c>
      <c r="AY49" s="4">
        <f t="shared" si="39"/>
        <v>106639.8377228928</v>
      </c>
      <c r="AZ49" s="4">
        <f t="shared" si="39"/>
        <v>109190.50939848959</v>
      </c>
      <c r="BA49" s="4">
        <f t="shared" si="39"/>
        <v>111634.90308760319</v>
      </c>
      <c r="BB49" s="4">
        <f t="shared" si="39"/>
        <v>109071.57927075839</v>
      </c>
      <c r="BC49" s="4">
        <f t="shared" si="39"/>
        <v>111799.38092382719</v>
      </c>
      <c r="BD49" s="4">
        <f t="shared" si="39"/>
        <v>114837.16003747199</v>
      </c>
      <c r="BE49" s="4">
        <f t="shared" si="39"/>
        <v>117936.934643232</v>
      </c>
      <c r="BF49" s="4">
        <f t="shared" si="39"/>
        <v>115320.4718331456</v>
      </c>
      <c r="BG49" s="4">
        <f t="shared" si="39"/>
        <v>118048.27348621441</v>
      </c>
      <c r="BH49" s="4">
        <f t="shared" si="39"/>
        <v>116697.024800928</v>
      </c>
      <c r="BI49" s="4">
        <f t="shared" si="39"/>
        <v>119814.5124044352</v>
      </c>
    </row>
    <row r="50" spans="1:61" ht="15.75" customHeight="1" x14ac:dyDescent="0.2">
      <c r="A50" s="3" t="s">
        <v>230</v>
      </c>
      <c r="B50" s="4">
        <f t="shared" ref="B50:Y50" si="40">(150000*(B31*100)*80%)</f>
        <v>127200</v>
      </c>
      <c r="C50" s="4">
        <f t="shared" si="40"/>
        <v>127200</v>
      </c>
      <c r="D50" s="4">
        <f t="shared" si="40"/>
        <v>127200</v>
      </c>
      <c r="E50" s="4">
        <f t="shared" si="40"/>
        <v>128492.3076923077</v>
      </c>
      <c r="F50" s="4">
        <f t="shared" si="40"/>
        <v>129784.61538461538</v>
      </c>
      <c r="G50" s="4">
        <f t="shared" si="40"/>
        <v>131076.92307692309</v>
      </c>
      <c r="H50" s="4">
        <f t="shared" si="40"/>
        <v>132369.23076923078</v>
      </c>
      <c r="I50" s="4">
        <f t="shared" si="40"/>
        <v>133661.53846153847</v>
      </c>
      <c r="J50" s="4">
        <f t="shared" si="40"/>
        <v>134953.84615384616</v>
      </c>
      <c r="K50" s="4">
        <f t="shared" si="40"/>
        <v>136246.15384615384</v>
      </c>
      <c r="L50" s="4">
        <f t="shared" si="40"/>
        <v>137538.46153846156</v>
      </c>
      <c r="M50" s="4">
        <f t="shared" si="40"/>
        <v>138830.76923076925</v>
      </c>
      <c r="N50" s="4">
        <f t="shared" si="40"/>
        <v>140123.07692307697</v>
      </c>
      <c r="O50" s="4">
        <f t="shared" si="40"/>
        <v>141415.38461538465</v>
      </c>
      <c r="P50" s="4">
        <f t="shared" si="40"/>
        <v>142707.69230769234</v>
      </c>
      <c r="Q50" s="4">
        <f t="shared" si="40"/>
        <v>144000</v>
      </c>
      <c r="R50" s="4">
        <f t="shared" si="40"/>
        <v>144000</v>
      </c>
      <c r="S50" s="4">
        <f t="shared" si="40"/>
        <v>144000</v>
      </c>
      <c r="T50" s="4">
        <f t="shared" si="40"/>
        <v>144000</v>
      </c>
      <c r="U50" s="4">
        <f t="shared" si="40"/>
        <v>144000</v>
      </c>
      <c r="V50" s="4">
        <f t="shared" si="40"/>
        <v>144000</v>
      </c>
      <c r="W50" s="4">
        <f t="shared" si="40"/>
        <v>144000</v>
      </c>
      <c r="X50" s="4">
        <f t="shared" si="40"/>
        <v>144000</v>
      </c>
      <c r="Y50" s="4">
        <f t="shared" si="40"/>
        <v>144000</v>
      </c>
      <c r="Z50" s="4">
        <f t="shared" ref="Z50:AB50" si="41">(148000*(Z31*100)*80%)</f>
        <v>142080</v>
      </c>
      <c r="AA50" s="4">
        <f t="shared" si="41"/>
        <v>142080</v>
      </c>
      <c r="AB50" s="4">
        <f t="shared" si="41"/>
        <v>142080</v>
      </c>
      <c r="AC50" s="4">
        <f t="shared" ref="AC50:AE50" si="42">(146000*(AC31*100)*80%)</f>
        <v>140160</v>
      </c>
      <c r="AD50" s="4">
        <f t="shared" si="42"/>
        <v>140160</v>
      </c>
      <c r="AE50" s="4">
        <f t="shared" si="42"/>
        <v>140160</v>
      </c>
      <c r="AF50" s="4">
        <f t="shared" ref="AF50:AH50" si="43">(144000*(AF31*100)*80%)</f>
        <v>138240</v>
      </c>
      <c r="AG50" s="4">
        <f t="shared" si="43"/>
        <v>138240</v>
      </c>
      <c r="AH50" s="4">
        <f t="shared" si="43"/>
        <v>138240</v>
      </c>
      <c r="AI50" s="4">
        <f t="shared" ref="AI50:AK50" si="44">(142000*(AI31*100)*80%)</f>
        <v>136320</v>
      </c>
      <c r="AJ50" s="4">
        <f t="shared" si="44"/>
        <v>136320</v>
      </c>
      <c r="AK50" s="4">
        <f t="shared" si="44"/>
        <v>136320</v>
      </c>
      <c r="AL50" s="4">
        <f t="shared" ref="AL50:AN50" si="45">(140000*(AL31*100)*80%)</f>
        <v>134400</v>
      </c>
      <c r="AM50" s="4">
        <f t="shared" si="45"/>
        <v>134400</v>
      </c>
      <c r="AN50" s="4">
        <f t="shared" si="45"/>
        <v>134400</v>
      </c>
      <c r="AO50" s="4">
        <f t="shared" ref="AO50:AQ50" si="46">(138000*(AO31*100)*80%)</f>
        <v>132480</v>
      </c>
      <c r="AP50" s="4">
        <f t="shared" si="46"/>
        <v>132480</v>
      </c>
      <c r="AQ50" s="4">
        <f t="shared" si="46"/>
        <v>132480</v>
      </c>
      <c r="AR50" s="4">
        <f t="shared" ref="AR50:AT50" si="47">(136000*(AR31*100)*80%)</f>
        <v>130560</v>
      </c>
      <c r="AS50" s="4">
        <f t="shared" si="47"/>
        <v>130560</v>
      </c>
      <c r="AT50" s="4">
        <f t="shared" si="47"/>
        <v>130560</v>
      </c>
      <c r="AU50" s="4">
        <f t="shared" ref="AU50:AW50" si="48">(134000*(AU31*100)*80%)</f>
        <v>128640</v>
      </c>
      <c r="AV50" s="4">
        <f t="shared" si="48"/>
        <v>128640</v>
      </c>
      <c r="AW50" s="4">
        <f t="shared" si="48"/>
        <v>128640</v>
      </c>
      <c r="AX50" s="4">
        <f t="shared" ref="AX50:AZ50" si="49">(132000*(AX31*100)*80%)</f>
        <v>126720</v>
      </c>
      <c r="AY50" s="4">
        <f t="shared" si="49"/>
        <v>126720</v>
      </c>
      <c r="AZ50" s="4">
        <f t="shared" si="49"/>
        <v>126720</v>
      </c>
      <c r="BA50" s="4">
        <f t="shared" ref="BA50:BC50" si="50">(130000*(BA31*100)*80%)</f>
        <v>124800</v>
      </c>
      <c r="BB50" s="4">
        <f t="shared" si="50"/>
        <v>124800</v>
      </c>
      <c r="BC50" s="4">
        <f t="shared" si="50"/>
        <v>124800</v>
      </c>
      <c r="BD50" s="4">
        <f t="shared" ref="BD50:BF50" si="51">(128000*(BD31*100)*80%)</f>
        <v>122880</v>
      </c>
      <c r="BE50" s="4">
        <f t="shared" si="51"/>
        <v>122880</v>
      </c>
      <c r="BF50" s="4">
        <f t="shared" si="51"/>
        <v>122880</v>
      </c>
      <c r="BG50" s="4">
        <f t="shared" ref="BG50:BI50" si="52">(126000*(BG31*100)*80%)</f>
        <v>120960</v>
      </c>
      <c r="BH50" s="4">
        <f t="shared" si="52"/>
        <v>120960</v>
      </c>
      <c r="BI50" s="4">
        <f t="shared" si="52"/>
        <v>120960</v>
      </c>
    </row>
    <row r="51" spans="1:61" ht="15.75" customHeight="1" x14ac:dyDescent="0.2">
      <c r="A51" s="56" t="s">
        <v>82</v>
      </c>
      <c r="B51" s="57">
        <f t="shared" ref="B51:BI51" si="53">SUM(B46:B50)</f>
        <v>267128.409506578</v>
      </c>
      <c r="C51" s="57">
        <f t="shared" si="53"/>
        <v>264842.16678161675</v>
      </c>
      <c r="D51" s="57">
        <f t="shared" si="53"/>
        <v>256523.69031251207</v>
      </c>
      <c r="E51" s="57">
        <f t="shared" si="53"/>
        <v>263862.10565311753</v>
      </c>
      <c r="F51" s="57">
        <f t="shared" si="53"/>
        <v>264447.10222188843</v>
      </c>
      <c r="G51" s="57">
        <f t="shared" si="53"/>
        <v>271802.23136549641</v>
      </c>
      <c r="H51" s="57">
        <f t="shared" si="53"/>
        <v>280699.96501201054</v>
      </c>
      <c r="I51" s="57">
        <f t="shared" si="53"/>
        <v>288927.09671318496</v>
      </c>
      <c r="J51" s="57">
        <f t="shared" si="53"/>
        <v>295921.43460715422</v>
      </c>
      <c r="K51" s="57">
        <f t="shared" si="53"/>
        <v>307087.63598039711</v>
      </c>
      <c r="L51" s="57">
        <f t="shared" si="53"/>
        <v>314980.02286264196</v>
      </c>
      <c r="M51" s="57">
        <f t="shared" si="53"/>
        <v>327476.30327687098</v>
      </c>
      <c r="N51" s="57">
        <f t="shared" si="53"/>
        <v>302325.97355059884</v>
      </c>
      <c r="O51" s="57">
        <f t="shared" si="53"/>
        <v>316228.52236965124</v>
      </c>
      <c r="P51" s="57">
        <f t="shared" si="53"/>
        <v>329108.51000431436</v>
      </c>
      <c r="Q51" s="57">
        <f t="shared" si="53"/>
        <v>342866.8305708064</v>
      </c>
      <c r="R51" s="57">
        <f t="shared" si="53"/>
        <v>353007.74104321597</v>
      </c>
      <c r="S51" s="57">
        <f t="shared" si="53"/>
        <v>370561.35288101435</v>
      </c>
      <c r="T51" s="57">
        <f t="shared" si="53"/>
        <v>381992.926433168</v>
      </c>
      <c r="U51" s="57">
        <f t="shared" si="53"/>
        <v>395446.04599433276</v>
      </c>
      <c r="V51" s="57">
        <f t="shared" si="53"/>
        <v>404048.27729688643</v>
      </c>
      <c r="W51" s="57">
        <f t="shared" si="53"/>
        <v>422999.4540603424</v>
      </c>
      <c r="X51" s="57">
        <f t="shared" si="53"/>
        <v>434745.15042687039</v>
      </c>
      <c r="Y51" s="57">
        <f t="shared" si="53"/>
        <v>453784.89217906242</v>
      </c>
      <c r="Z51" s="57">
        <f t="shared" si="53"/>
        <v>378842.82266651856</v>
      </c>
      <c r="AA51" s="57">
        <f t="shared" si="53"/>
        <v>398131.66145926097</v>
      </c>
      <c r="AB51" s="57">
        <f t="shared" si="53"/>
        <v>415497.97818892502</v>
      </c>
      <c r="AC51" s="57">
        <f t="shared" si="53"/>
        <v>434419.59442985302</v>
      </c>
      <c r="AD51" s="57">
        <f t="shared" si="53"/>
        <v>447409.89521888981</v>
      </c>
      <c r="AE51" s="57">
        <f t="shared" si="53"/>
        <v>470581.43247108179</v>
      </c>
      <c r="AF51" s="57">
        <f t="shared" si="53"/>
        <v>490759.53963992017</v>
      </c>
      <c r="AG51" s="57">
        <f t="shared" si="53"/>
        <v>509520.82930200017</v>
      </c>
      <c r="AH51" s="57">
        <f t="shared" si="53"/>
        <v>524231.53649191384</v>
      </c>
      <c r="AI51" s="57">
        <f t="shared" si="53"/>
        <v>545162.16814498254</v>
      </c>
      <c r="AJ51" s="57">
        <f t="shared" si="53"/>
        <v>560673.29156332498</v>
      </c>
      <c r="AK51" s="57">
        <f t="shared" si="53"/>
        <v>584357.06726595538</v>
      </c>
      <c r="AL51" s="57">
        <f t="shared" si="53"/>
        <v>473631.27364501311</v>
      </c>
      <c r="AM51" s="57">
        <f t="shared" si="53"/>
        <v>497262.08433412667</v>
      </c>
      <c r="AN51" s="57">
        <f t="shared" si="53"/>
        <v>518526.33900972351</v>
      </c>
      <c r="AO51" s="57">
        <f t="shared" si="53"/>
        <v>540668.94119883713</v>
      </c>
      <c r="AP51" s="57">
        <f t="shared" si="53"/>
        <v>556418.48098787386</v>
      </c>
      <c r="AQ51" s="57">
        <f t="shared" si="53"/>
        <v>582847.63919050433</v>
      </c>
      <c r="AR51" s="57">
        <f t="shared" si="53"/>
        <v>605839.33335934277</v>
      </c>
      <c r="AS51" s="57">
        <f t="shared" si="53"/>
        <v>627789.09996510274</v>
      </c>
      <c r="AT51" s="57">
        <f t="shared" si="53"/>
        <v>644865.23420683073</v>
      </c>
      <c r="AU51" s="57">
        <f t="shared" si="53"/>
        <v>668233.35390946118</v>
      </c>
      <c r="AV51" s="57">
        <f t="shared" si="53"/>
        <v>686517.3033278035</v>
      </c>
      <c r="AW51" s="57">
        <f t="shared" si="53"/>
        <v>713055.4270304339</v>
      </c>
      <c r="AX51" s="57">
        <f t="shared" si="53"/>
        <v>578480.14982961165</v>
      </c>
      <c r="AY51" s="57">
        <f t="shared" si="53"/>
        <v>604938.13451872533</v>
      </c>
      <c r="AZ51" s="57">
        <f t="shared" si="53"/>
        <v>628975.21519432205</v>
      </c>
      <c r="BA51" s="57">
        <f t="shared" si="53"/>
        <v>653931.40438343561</v>
      </c>
      <c r="BB51" s="57">
        <f t="shared" si="53"/>
        <v>673272.69406659086</v>
      </c>
      <c r="BC51" s="57">
        <f t="shared" si="53"/>
        <v>702959.47321965965</v>
      </c>
      <c r="BD51" s="57">
        <f t="shared" si="53"/>
        <v>729198.72283330443</v>
      </c>
      <c r="BE51" s="57">
        <f t="shared" si="53"/>
        <v>753894.14143906441</v>
      </c>
      <c r="BF51" s="57">
        <f t="shared" si="53"/>
        <v>774150.50062897801</v>
      </c>
      <c r="BG51" s="57">
        <f t="shared" si="53"/>
        <v>800735.48028204695</v>
      </c>
      <c r="BH51" s="57">
        <f t="shared" si="53"/>
        <v>822607.05359676038</v>
      </c>
      <c r="BI51" s="57">
        <f t="shared" si="53"/>
        <v>852778.89720026765</v>
      </c>
    </row>
    <row r="52" spans="1:61" ht="15.7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ht="15.75" customHeight="1" x14ac:dyDescent="0.2">
      <c r="A53" s="56" t="s">
        <v>232</v>
      </c>
      <c r="B53" s="57">
        <f>Cadency!H20</f>
        <v>0</v>
      </c>
      <c r="C53" s="57">
        <f>Cadency!I20</f>
        <v>0</v>
      </c>
      <c r="D53" s="57">
        <f>Cadency!J20</f>
        <v>0</v>
      </c>
      <c r="E53" s="57">
        <f>Cadency!K20</f>
        <v>0</v>
      </c>
      <c r="F53" s="57">
        <f>Cadency!L20</f>
        <v>0</v>
      </c>
      <c r="G53" s="57">
        <f>Cadency!M20</f>
        <v>0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>
        <f>Cadency!T20</f>
        <v>4500</v>
      </c>
      <c r="U53" s="57">
        <f>Cadency!U20</f>
        <v>9975</v>
      </c>
      <c r="V53" s="57">
        <f>Cadency!V20</f>
        <v>13300</v>
      </c>
      <c r="W53" s="57">
        <f>Cadency!W20</f>
        <v>17450</v>
      </c>
      <c r="X53" s="57">
        <f>Cadency!X20</f>
        <v>20475</v>
      </c>
      <c r="Y53" s="57">
        <f>Cadency!Y20</f>
        <v>23750</v>
      </c>
      <c r="Z53" s="57">
        <f>Cadency!Z20</f>
        <v>26250</v>
      </c>
      <c r="AA53" s="57">
        <f>Cadency!AA20</f>
        <v>28750</v>
      </c>
      <c r="AB53" s="57">
        <f>Cadency!AB20</f>
        <v>31300</v>
      </c>
      <c r="AC53" s="57">
        <f>Cadency!AC20</f>
        <v>35100</v>
      </c>
      <c r="AD53" s="57">
        <f>Cadency!AD20</f>
        <v>38900</v>
      </c>
      <c r="AE53" s="57">
        <f>Cadency!AE20</f>
        <v>42750</v>
      </c>
      <c r="AF53" s="57">
        <f>Cadency!AF20</f>
        <v>46550</v>
      </c>
      <c r="AG53" s="57">
        <f>Cadency!AG20</f>
        <v>50350</v>
      </c>
      <c r="AH53" s="57">
        <f>Cadency!AH20</f>
        <v>54200</v>
      </c>
      <c r="AI53" s="57">
        <f>Cadency!AI20</f>
        <v>58000</v>
      </c>
      <c r="AJ53" s="57">
        <f>Cadency!AJ20</f>
        <v>61800</v>
      </c>
      <c r="AK53" s="57">
        <f>Cadency!AK20</f>
        <v>65650</v>
      </c>
      <c r="AL53" s="57">
        <f>Cadency!AL20</f>
        <v>69450</v>
      </c>
      <c r="AM53" s="57">
        <f>Cadency!AM20</f>
        <v>73250</v>
      </c>
      <c r="AN53" s="57">
        <f>Cadency!AN20</f>
        <v>77100</v>
      </c>
      <c r="AO53" s="57">
        <f>Cadency!AO20</f>
        <v>80900</v>
      </c>
      <c r="AP53" s="57">
        <f>Cadency!AP20</f>
        <v>84700</v>
      </c>
      <c r="AQ53" s="57">
        <f>Cadency!AQ20</f>
        <v>88550</v>
      </c>
      <c r="AR53" s="57">
        <f>Cadency!AR20</f>
        <v>92350</v>
      </c>
      <c r="AS53" s="57">
        <f>Cadency!AS20</f>
        <v>96150</v>
      </c>
      <c r="AT53" s="57">
        <f>Cadency!AT20</f>
        <v>100000</v>
      </c>
      <c r="AU53" s="57">
        <f>Cadency!AU20</f>
        <v>103800</v>
      </c>
      <c r="AV53" s="57">
        <f>Cadency!AV20</f>
        <v>107600</v>
      </c>
      <c r="AW53" s="57">
        <f>Cadency!AW20</f>
        <v>111450</v>
      </c>
      <c r="AX53" s="57">
        <f>Cadency!AX20</f>
        <v>115250</v>
      </c>
      <c r="AY53" s="57">
        <f>Cadency!AY20</f>
        <v>119050</v>
      </c>
      <c r="AZ53" s="57">
        <f>Cadency!AZ20</f>
        <v>122900</v>
      </c>
      <c r="BA53" s="57">
        <f>Cadency!BA20</f>
        <v>126700</v>
      </c>
      <c r="BB53" s="57">
        <f>Cadency!BB20</f>
        <v>130500</v>
      </c>
      <c r="BC53" s="57">
        <f>Cadency!BC20</f>
        <v>134350</v>
      </c>
      <c r="BD53" s="57">
        <f>Cadency!BD20</f>
        <v>138150</v>
      </c>
      <c r="BE53" s="57">
        <f>Cadency!BE20</f>
        <v>141950</v>
      </c>
      <c r="BF53" s="57">
        <f>Cadency!BF20</f>
        <v>145800</v>
      </c>
      <c r="BG53" s="57">
        <f>Cadency!BG20</f>
        <v>149600</v>
      </c>
      <c r="BH53" s="57">
        <f>Cadency!BH20</f>
        <v>153400</v>
      </c>
      <c r="BI53" s="57">
        <f>Cadency!BI20</f>
        <v>157250</v>
      </c>
    </row>
    <row r="54" spans="1:61" ht="15.75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</row>
    <row r="55" spans="1:61" ht="15.75" customHeight="1" x14ac:dyDescent="0.2">
      <c r="A55" s="56" t="s">
        <v>233</v>
      </c>
      <c r="B55" s="57">
        <f t="shared" ref="B55:BI55" si="54">B51+B53</f>
        <v>267128.409506578</v>
      </c>
      <c r="C55" s="57">
        <f t="shared" si="54"/>
        <v>264842.16678161675</v>
      </c>
      <c r="D55" s="57">
        <f t="shared" si="54"/>
        <v>256523.69031251207</v>
      </c>
      <c r="E55" s="57">
        <f t="shared" si="54"/>
        <v>263862.10565311753</v>
      </c>
      <c r="F55" s="57">
        <f t="shared" si="54"/>
        <v>264447.10222188843</v>
      </c>
      <c r="G55" s="57">
        <f t="shared" si="54"/>
        <v>271802.23136549641</v>
      </c>
      <c r="H55" s="57">
        <f t="shared" si="54"/>
        <v>280699.96501201054</v>
      </c>
      <c r="I55" s="57">
        <f t="shared" si="54"/>
        <v>288927.09671318496</v>
      </c>
      <c r="J55" s="57">
        <f t="shared" si="54"/>
        <v>295921.43460715422</v>
      </c>
      <c r="K55" s="57">
        <f t="shared" si="54"/>
        <v>307087.63598039711</v>
      </c>
      <c r="L55" s="57">
        <f t="shared" si="54"/>
        <v>314980.02286264196</v>
      </c>
      <c r="M55" s="57">
        <f t="shared" si="54"/>
        <v>327476.30327687098</v>
      </c>
      <c r="N55" s="57">
        <f t="shared" si="54"/>
        <v>302325.97355059884</v>
      </c>
      <c r="O55" s="57">
        <f t="shared" si="54"/>
        <v>316228.52236965124</v>
      </c>
      <c r="P55" s="57">
        <f t="shared" si="54"/>
        <v>329108.51000431436</v>
      </c>
      <c r="Q55" s="57">
        <f t="shared" si="54"/>
        <v>342866.8305708064</v>
      </c>
      <c r="R55" s="57">
        <f t="shared" si="54"/>
        <v>353007.74104321597</v>
      </c>
      <c r="S55" s="57">
        <f t="shared" si="54"/>
        <v>370561.35288101435</v>
      </c>
      <c r="T55" s="57">
        <f t="shared" si="54"/>
        <v>386492.926433168</v>
      </c>
      <c r="U55" s="57">
        <f t="shared" si="54"/>
        <v>405421.04599433276</v>
      </c>
      <c r="V55" s="57">
        <f t="shared" si="54"/>
        <v>417348.27729688643</v>
      </c>
      <c r="W55" s="57">
        <f t="shared" si="54"/>
        <v>440449.4540603424</v>
      </c>
      <c r="X55" s="57">
        <f t="shared" si="54"/>
        <v>455220.15042687039</v>
      </c>
      <c r="Y55" s="57">
        <f t="shared" si="54"/>
        <v>477534.89217906242</v>
      </c>
      <c r="Z55" s="57">
        <f t="shared" si="54"/>
        <v>405092.82266651856</v>
      </c>
      <c r="AA55" s="57">
        <f t="shared" si="54"/>
        <v>426881.66145926097</v>
      </c>
      <c r="AB55" s="57">
        <f t="shared" si="54"/>
        <v>446797.97818892502</v>
      </c>
      <c r="AC55" s="57">
        <f t="shared" si="54"/>
        <v>469519.59442985302</v>
      </c>
      <c r="AD55" s="57">
        <f t="shared" si="54"/>
        <v>486309.89521888981</v>
      </c>
      <c r="AE55" s="57">
        <f t="shared" si="54"/>
        <v>513331.43247108179</v>
      </c>
      <c r="AF55" s="57">
        <f t="shared" si="54"/>
        <v>537309.53963992023</v>
      </c>
      <c r="AG55" s="57">
        <f t="shared" si="54"/>
        <v>559870.82930200011</v>
      </c>
      <c r="AH55" s="57">
        <f t="shared" si="54"/>
        <v>578431.53649191384</v>
      </c>
      <c r="AI55" s="57">
        <f t="shared" si="54"/>
        <v>603162.16814498254</v>
      </c>
      <c r="AJ55" s="57">
        <f t="shared" si="54"/>
        <v>622473.29156332498</v>
      </c>
      <c r="AK55" s="57">
        <f t="shared" si="54"/>
        <v>650007.06726595538</v>
      </c>
      <c r="AL55" s="57">
        <f t="shared" si="54"/>
        <v>543081.27364501311</v>
      </c>
      <c r="AM55" s="57">
        <f t="shared" si="54"/>
        <v>570512.08433412667</v>
      </c>
      <c r="AN55" s="57">
        <f t="shared" si="54"/>
        <v>595626.33900972351</v>
      </c>
      <c r="AO55" s="57">
        <f t="shared" si="54"/>
        <v>621568.94119883713</v>
      </c>
      <c r="AP55" s="57">
        <f t="shared" si="54"/>
        <v>641118.48098787386</v>
      </c>
      <c r="AQ55" s="57">
        <f t="shared" si="54"/>
        <v>671397.63919050433</v>
      </c>
      <c r="AR55" s="57">
        <f t="shared" si="54"/>
        <v>698189.33335934277</v>
      </c>
      <c r="AS55" s="57">
        <f t="shared" si="54"/>
        <v>723939.09996510274</v>
      </c>
      <c r="AT55" s="57">
        <f t="shared" si="54"/>
        <v>744865.23420683073</v>
      </c>
      <c r="AU55" s="57">
        <f t="shared" si="54"/>
        <v>772033.35390946118</v>
      </c>
      <c r="AV55" s="57">
        <f t="shared" si="54"/>
        <v>794117.3033278035</v>
      </c>
      <c r="AW55" s="57">
        <f t="shared" si="54"/>
        <v>824505.4270304339</v>
      </c>
      <c r="AX55" s="57">
        <f t="shared" si="54"/>
        <v>693730.14982961165</v>
      </c>
      <c r="AY55" s="57">
        <f t="shared" si="54"/>
        <v>723988.13451872533</v>
      </c>
      <c r="AZ55" s="57">
        <f t="shared" si="54"/>
        <v>751875.21519432205</v>
      </c>
      <c r="BA55" s="57">
        <f t="shared" si="54"/>
        <v>780631.40438343561</v>
      </c>
      <c r="BB55" s="57">
        <f t="shared" si="54"/>
        <v>803772.69406659086</v>
      </c>
      <c r="BC55" s="57">
        <f t="shared" si="54"/>
        <v>837309.47321965965</v>
      </c>
      <c r="BD55" s="57">
        <f t="shared" si="54"/>
        <v>867348.72283330443</v>
      </c>
      <c r="BE55" s="57">
        <f t="shared" si="54"/>
        <v>895844.14143906441</v>
      </c>
      <c r="BF55" s="57">
        <f t="shared" si="54"/>
        <v>919950.50062897801</v>
      </c>
      <c r="BG55" s="57">
        <f t="shared" si="54"/>
        <v>950335.48028204695</v>
      </c>
      <c r="BH55" s="57">
        <f t="shared" si="54"/>
        <v>976007.05359676038</v>
      </c>
      <c r="BI55" s="57">
        <f t="shared" si="54"/>
        <v>1010028.8972002676</v>
      </c>
    </row>
    <row r="56" spans="1:61" ht="15.75" customHeight="1" x14ac:dyDescent="0.2"/>
    <row r="57" spans="1:61" ht="15.75" customHeight="1" x14ac:dyDescent="0.2">
      <c r="B57" s="8">
        <f t="shared" ref="B57:P57" si="55">B46+B47</f>
        <v>42882.294058449996</v>
      </c>
      <c r="C57" s="8">
        <f t="shared" si="55"/>
        <v>43582.294058449996</v>
      </c>
      <c r="D57" s="8">
        <f t="shared" si="55"/>
        <v>44282.294058449996</v>
      </c>
      <c r="E57" s="8">
        <f t="shared" si="55"/>
        <v>46382.294058449996</v>
      </c>
      <c r="F57" s="8">
        <f t="shared" si="55"/>
        <v>48482.294058449996</v>
      </c>
      <c r="G57" s="8">
        <f t="shared" si="55"/>
        <v>50582.294058449996</v>
      </c>
      <c r="H57" s="8">
        <f t="shared" si="55"/>
        <v>54432.294058449996</v>
      </c>
      <c r="I57" s="8">
        <f t="shared" si="55"/>
        <v>58282.294058449996</v>
      </c>
      <c r="J57" s="8">
        <f t="shared" si="55"/>
        <v>62132.294058449996</v>
      </c>
      <c r="K57" s="8">
        <f t="shared" si="55"/>
        <v>67382.294058450003</v>
      </c>
      <c r="L57" s="8">
        <f t="shared" si="55"/>
        <v>72632.294058449988</v>
      </c>
      <c r="M57" s="8">
        <f t="shared" si="55"/>
        <v>77882.294058450003</v>
      </c>
      <c r="N57" s="8">
        <f t="shared" si="55"/>
        <v>57468.90625</v>
      </c>
      <c r="O57" s="8">
        <f t="shared" si="55"/>
        <v>65868.90625</v>
      </c>
      <c r="P57" s="8">
        <f t="shared" si="55"/>
        <v>74268.90625</v>
      </c>
    </row>
    <row r="58" spans="1:61" ht="15.75" customHeight="1" x14ac:dyDescent="0.2">
      <c r="B58" s="8">
        <f t="shared" ref="B58:P58" si="56">B48+B49</f>
        <v>97046.115448127995</v>
      </c>
      <c r="C58" s="8">
        <f t="shared" si="56"/>
        <v>94059.872723166729</v>
      </c>
      <c r="D58" s="8">
        <f t="shared" si="56"/>
        <v>85041.396254062071</v>
      </c>
      <c r="E58" s="8">
        <f t="shared" si="56"/>
        <v>88987.503902359822</v>
      </c>
      <c r="F58" s="8">
        <f t="shared" si="56"/>
        <v>86180.192778823082</v>
      </c>
      <c r="G58" s="8">
        <f t="shared" si="56"/>
        <v>90143.014230123314</v>
      </c>
      <c r="H58" s="8">
        <f t="shared" si="56"/>
        <v>93898.440184329724</v>
      </c>
      <c r="I58" s="8">
        <f t="shared" si="56"/>
        <v>96983.26419319649</v>
      </c>
      <c r="J58" s="8">
        <f t="shared" si="56"/>
        <v>98835.294394858021</v>
      </c>
      <c r="K58" s="8">
        <f t="shared" si="56"/>
        <v>103459.1880757933</v>
      </c>
      <c r="L58" s="8">
        <f t="shared" si="56"/>
        <v>104809.26726573044</v>
      </c>
      <c r="M58" s="8">
        <f t="shared" si="56"/>
        <v>110763.23998765173</v>
      </c>
      <c r="N58" s="8">
        <f t="shared" si="56"/>
        <v>104733.99037752191</v>
      </c>
      <c r="O58" s="8">
        <f t="shared" si="56"/>
        <v>108944.23150426662</v>
      </c>
      <c r="P58" s="8">
        <f t="shared" si="56"/>
        <v>112131.91144662201</v>
      </c>
    </row>
    <row r="59" spans="1:61" ht="15.75" customHeight="1" x14ac:dyDescent="0.2">
      <c r="E59" s="8">
        <v>150000</v>
      </c>
      <c r="F59" s="8">
        <v>150000</v>
      </c>
      <c r="G59" s="8">
        <v>150000</v>
      </c>
      <c r="H59" s="8">
        <v>150000</v>
      </c>
      <c r="I59" s="8">
        <v>150000</v>
      </c>
      <c r="J59" s="8">
        <v>150000</v>
      </c>
      <c r="K59" s="8">
        <v>150000</v>
      </c>
      <c r="L59" s="8">
        <v>150000</v>
      </c>
      <c r="M59" s="8">
        <v>150000</v>
      </c>
      <c r="N59" s="8">
        <v>150000</v>
      </c>
      <c r="O59" s="8">
        <v>150000</v>
      </c>
      <c r="P59" s="8">
        <v>150000</v>
      </c>
    </row>
    <row r="60" spans="1:61" ht="15.75" customHeight="1" x14ac:dyDescent="0.2">
      <c r="B60" s="4">
        <f t="shared" ref="B60:P60" si="57">SUM(B57:B59)</f>
        <v>139928.409506578</v>
      </c>
      <c r="C60" s="4">
        <f t="shared" si="57"/>
        <v>137642.16678161672</v>
      </c>
      <c r="D60" s="4">
        <f t="shared" si="57"/>
        <v>129323.69031251207</v>
      </c>
      <c r="E60" s="8">
        <f t="shared" si="57"/>
        <v>285369.79796080978</v>
      </c>
      <c r="F60" s="8">
        <f t="shared" si="57"/>
        <v>284662.48683727311</v>
      </c>
      <c r="G60" s="8">
        <f t="shared" si="57"/>
        <v>290725.30828857329</v>
      </c>
      <c r="H60" s="8">
        <f t="shared" si="57"/>
        <v>298330.73424277973</v>
      </c>
      <c r="I60" s="8">
        <f t="shared" si="57"/>
        <v>305265.55825164646</v>
      </c>
      <c r="J60" s="8">
        <f t="shared" si="57"/>
        <v>310967.58845330798</v>
      </c>
      <c r="K60" s="8">
        <f t="shared" si="57"/>
        <v>320841.4821342433</v>
      </c>
      <c r="L60" s="8">
        <f t="shared" si="57"/>
        <v>327441.56132418045</v>
      </c>
      <c r="M60" s="8">
        <f t="shared" si="57"/>
        <v>338645.53404610173</v>
      </c>
      <c r="N60" s="8">
        <f t="shared" si="57"/>
        <v>312202.8966275219</v>
      </c>
      <c r="O60" s="8">
        <f t="shared" si="57"/>
        <v>324813.13775426662</v>
      </c>
      <c r="P60" s="8">
        <f t="shared" si="57"/>
        <v>336400.81769662199</v>
      </c>
    </row>
    <row r="61" spans="1:61" ht="15.75" customHeight="1" x14ac:dyDescent="0.2"/>
    <row r="62" spans="1:61" ht="15.75" customHeight="1" x14ac:dyDescent="0.2"/>
    <row r="63" spans="1:61" ht="15.75" customHeight="1" x14ac:dyDescent="0.2"/>
    <row r="64" spans="1:6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1000"/>
  <sheetViews>
    <sheetView workbookViewId="0">
      <selection activeCell="M11" sqref="M11"/>
    </sheetView>
  </sheetViews>
  <sheetFormatPr baseColWidth="10" defaultColWidth="12.5" defaultRowHeight="15" customHeight="1" x14ac:dyDescent="0.2"/>
  <cols>
    <col min="1" max="1" width="29" customWidth="1"/>
    <col min="2" max="4" width="10.1640625" customWidth="1"/>
    <col min="5" max="12" width="11.1640625" customWidth="1"/>
    <col min="13" max="13" width="12.1640625" customWidth="1"/>
    <col min="14" max="19" width="11.1640625" customWidth="1"/>
    <col min="20" max="24" width="12.1640625" customWidth="1"/>
    <col min="25" max="25" width="13.83203125" customWidth="1"/>
    <col min="26" max="36" width="12.1640625" customWidth="1"/>
    <col min="37" max="37" width="13.83203125" customWidth="1"/>
    <col min="38" max="48" width="12.1640625" customWidth="1"/>
    <col min="49" max="49" width="13.83203125" customWidth="1"/>
    <col min="50" max="60" width="12.1640625" customWidth="1"/>
    <col min="61" max="61" width="13.83203125" customWidth="1"/>
  </cols>
  <sheetData>
    <row r="1" spans="1:61" x14ac:dyDescent="0.2">
      <c r="A1" s="3" t="s">
        <v>234</v>
      </c>
    </row>
    <row r="2" spans="1:61" x14ac:dyDescent="0.2">
      <c r="B2" s="16" t="s">
        <v>95</v>
      </c>
      <c r="C2" s="16" t="s">
        <v>96</v>
      </c>
      <c r="D2" s="16" t="s">
        <v>97</v>
      </c>
      <c r="E2" s="16" t="s">
        <v>98</v>
      </c>
      <c r="F2" s="16" t="s">
        <v>99</v>
      </c>
      <c r="G2" s="16" t="s">
        <v>100</v>
      </c>
      <c r="H2" s="16" t="s">
        <v>101</v>
      </c>
      <c r="I2" s="16" t="s">
        <v>102</v>
      </c>
      <c r="J2" s="16" t="s">
        <v>103</v>
      </c>
      <c r="K2" s="16" t="s">
        <v>104</v>
      </c>
      <c r="L2" s="16" t="s">
        <v>105</v>
      </c>
      <c r="M2" s="16" t="s">
        <v>106</v>
      </c>
      <c r="N2" s="16" t="s">
        <v>107</v>
      </c>
      <c r="O2" s="16" t="s">
        <v>108</v>
      </c>
      <c r="P2" s="16" t="s">
        <v>109</v>
      </c>
      <c r="Q2" s="16" t="s">
        <v>110</v>
      </c>
      <c r="R2" s="16" t="s">
        <v>111</v>
      </c>
      <c r="S2" s="16" t="s">
        <v>112</v>
      </c>
      <c r="T2" s="16" t="s">
        <v>113</v>
      </c>
      <c r="U2" s="16" t="s">
        <v>114</v>
      </c>
      <c r="V2" s="16" t="s">
        <v>115</v>
      </c>
      <c r="W2" s="16" t="s">
        <v>116</v>
      </c>
      <c r="X2" s="16" t="s">
        <v>117</v>
      </c>
      <c r="Y2" s="16" t="s">
        <v>118</v>
      </c>
      <c r="Z2" s="16" t="s">
        <v>119</v>
      </c>
      <c r="AA2" s="16" t="s">
        <v>120</v>
      </c>
      <c r="AB2" s="16" t="s">
        <v>121</v>
      </c>
      <c r="AC2" s="16" t="s">
        <v>122</v>
      </c>
      <c r="AD2" s="16" t="s">
        <v>123</v>
      </c>
      <c r="AE2" s="16" t="s">
        <v>124</v>
      </c>
      <c r="AF2" s="16" t="s">
        <v>125</v>
      </c>
      <c r="AG2" s="16" t="s">
        <v>126</v>
      </c>
      <c r="AH2" s="16" t="s">
        <v>127</v>
      </c>
      <c r="AI2" s="16" t="s">
        <v>128</v>
      </c>
      <c r="AJ2" s="16" t="s">
        <v>129</v>
      </c>
      <c r="AK2" s="16" t="s">
        <v>130</v>
      </c>
      <c r="AL2" s="16" t="s">
        <v>131</v>
      </c>
      <c r="AM2" s="16" t="s">
        <v>132</v>
      </c>
      <c r="AN2" s="16" t="s">
        <v>133</v>
      </c>
      <c r="AO2" s="16" t="s">
        <v>134</v>
      </c>
      <c r="AP2" s="16" t="s">
        <v>135</v>
      </c>
      <c r="AQ2" s="16" t="s">
        <v>136</v>
      </c>
      <c r="AR2" s="16" t="s">
        <v>137</v>
      </c>
      <c r="AS2" s="16" t="s">
        <v>138</v>
      </c>
      <c r="AT2" s="16" t="s">
        <v>139</v>
      </c>
      <c r="AU2" s="16" t="s">
        <v>140</v>
      </c>
      <c r="AV2" s="16" t="s">
        <v>141</v>
      </c>
      <c r="AW2" s="16" t="s">
        <v>142</v>
      </c>
      <c r="AX2" s="16" t="s">
        <v>143</v>
      </c>
      <c r="AY2" s="16" t="s">
        <v>144</v>
      </c>
      <c r="AZ2" s="16" t="s">
        <v>145</v>
      </c>
      <c r="BA2" s="16" t="s">
        <v>146</v>
      </c>
      <c r="BB2" s="16" t="s">
        <v>147</v>
      </c>
      <c r="BC2" s="16" t="s">
        <v>148</v>
      </c>
      <c r="BD2" s="16" t="s">
        <v>149</v>
      </c>
      <c r="BE2" s="16" t="s">
        <v>150</v>
      </c>
      <c r="BF2" s="16" t="s">
        <v>151</v>
      </c>
      <c r="BG2" s="16" t="s">
        <v>152</v>
      </c>
      <c r="BH2" s="16" t="s">
        <v>153</v>
      </c>
      <c r="BI2" s="16" t="s">
        <v>154</v>
      </c>
    </row>
    <row r="3" spans="1:61" x14ac:dyDescent="0.2">
      <c r="A3" s="3" t="s">
        <v>235</v>
      </c>
      <c r="B3" s="3">
        <v>0</v>
      </c>
      <c r="C3" s="3">
        <v>10</v>
      </c>
      <c r="D3" s="3">
        <v>20</v>
      </c>
      <c r="E3" s="3">
        <v>30</v>
      </c>
      <c r="F3" s="3">
        <v>40</v>
      </c>
      <c r="G3" s="3">
        <v>50</v>
      </c>
      <c r="H3" s="3">
        <v>55</v>
      </c>
      <c r="I3" s="3">
        <v>60</v>
      </c>
      <c r="J3" s="3">
        <v>70</v>
      </c>
      <c r="K3" s="3">
        <v>80</v>
      </c>
      <c r="L3" s="3">
        <v>90</v>
      </c>
      <c r="M3" s="3">
        <v>100</v>
      </c>
      <c r="N3" s="3">
        <v>10</v>
      </c>
      <c r="O3" s="3">
        <v>20</v>
      </c>
      <c r="P3" s="3">
        <v>30</v>
      </c>
      <c r="Q3" s="3">
        <v>40</v>
      </c>
      <c r="R3" s="3">
        <v>50</v>
      </c>
      <c r="S3" s="3">
        <v>60</v>
      </c>
      <c r="T3" s="3">
        <v>70</v>
      </c>
      <c r="U3" s="3">
        <v>80</v>
      </c>
      <c r="V3" s="3">
        <v>90</v>
      </c>
      <c r="W3" s="3">
        <v>100</v>
      </c>
      <c r="X3" s="3">
        <v>110</v>
      </c>
      <c r="Y3" s="3">
        <v>120</v>
      </c>
      <c r="Z3" s="3">
        <v>5</v>
      </c>
      <c r="AA3" s="3">
        <v>10</v>
      </c>
      <c r="AB3" s="3">
        <v>15</v>
      </c>
      <c r="AC3" s="3">
        <v>20</v>
      </c>
      <c r="AD3" s="3">
        <v>25</v>
      </c>
      <c r="AE3" s="3">
        <v>30</v>
      </c>
      <c r="AF3" s="3">
        <v>35</v>
      </c>
      <c r="AG3" s="3">
        <v>40</v>
      </c>
      <c r="AH3" s="3">
        <v>45</v>
      </c>
      <c r="AI3" s="3">
        <v>50</v>
      </c>
      <c r="AJ3" s="3">
        <v>55</v>
      </c>
      <c r="AK3" s="3">
        <v>60</v>
      </c>
      <c r="AL3" s="3">
        <v>5</v>
      </c>
      <c r="AM3" s="3">
        <v>10</v>
      </c>
      <c r="AN3" s="3">
        <v>15</v>
      </c>
      <c r="AO3" s="3">
        <v>20</v>
      </c>
      <c r="AP3" s="3">
        <v>25</v>
      </c>
      <c r="AQ3" s="3">
        <v>30</v>
      </c>
      <c r="AR3" s="3">
        <v>35</v>
      </c>
      <c r="AS3" s="3">
        <v>40</v>
      </c>
      <c r="AT3" s="3">
        <v>45</v>
      </c>
      <c r="AU3" s="3">
        <v>50</v>
      </c>
      <c r="AV3" s="3">
        <v>55</v>
      </c>
      <c r="AW3" s="3">
        <v>60</v>
      </c>
      <c r="AX3" s="3">
        <v>5</v>
      </c>
      <c r="AY3" s="3">
        <v>10</v>
      </c>
      <c r="AZ3" s="3">
        <v>15</v>
      </c>
      <c r="BA3" s="3">
        <v>20</v>
      </c>
      <c r="BB3" s="3">
        <v>25</v>
      </c>
      <c r="BC3" s="3">
        <v>30</v>
      </c>
      <c r="BD3" s="3">
        <v>35</v>
      </c>
      <c r="BE3" s="3">
        <v>40</v>
      </c>
      <c r="BF3" s="3">
        <v>45</v>
      </c>
      <c r="BG3" s="3">
        <v>50</v>
      </c>
      <c r="BH3" s="3">
        <v>55</v>
      </c>
      <c r="BI3" s="3">
        <v>60</v>
      </c>
    </row>
    <row r="4" spans="1:61" x14ac:dyDescent="0.2">
      <c r="A4" s="3" t="s">
        <v>236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f>M4+M3</f>
        <v>100</v>
      </c>
      <c r="O4" s="3">
        <f t="shared" ref="O4:Y4" si="0">N4</f>
        <v>100</v>
      </c>
      <c r="P4" s="3">
        <f t="shared" si="0"/>
        <v>100</v>
      </c>
      <c r="Q4" s="3">
        <f t="shared" si="0"/>
        <v>100</v>
      </c>
      <c r="R4" s="3">
        <f t="shared" si="0"/>
        <v>100</v>
      </c>
      <c r="S4" s="3">
        <f t="shared" si="0"/>
        <v>100</v>
      </c>
      <c r="T4" s="3">
        <f t="shared" si="0"/>
        <v>100</v>
      </c>
      <c r="U4" s="3">
        <f t="shared" si="0"/>
        <v>100</v>
      </c>
      <c r="V4" s="3">
        <f t="shared" si="0"/>
        <v>100</v>
      </c>
      <c r="W4" s="3">
        <f t="shared" si="0"/>
        <v>100</v>
      </c>
      <c r="X4" s="3">
        <f t="shared" si="0"/>
        <v>100</v>
      </c>
      <c r="Y4" s="3">
        <f t="shared" si="0"/>
        <v>100</v>
      </c>
      <c r="Z4" s="3">
        <f>Y4+Y3</f>
        <v>220</v>
      </c>
      <c r="AA4" s="3">
        <f t="shared" ref="AA4:AK4" si="1">Z4</f>
        <v>220</v>
      </c>
      <c r="AB4" s="3">
        <f t="shared" si="1"/>
        <v>220</v>
      </c>
      <c r="AC4" s="3">
        <f t="shared" si="1"/>
        <v>220</v>
      </c>
      <c r="AD4" s="3">
        <f t="shared" si="1"/>
        <v>220</v>
      </c>
      <c r="AE4" s="3">
        <f t="shared" si="1"/>
        <v>220</v>
      </c>
      <c r="AF4" s="3">
        <f t="shared" si="1"/>
        <v>220</v>
      </c>
      <c r="AG4" s="3">
        <f t="shared" si="1"/>
        <v>220</v>
      </c>
      <c r="AH4" s="3">
        <f t="shared" si="1"/>
        <v>220</v>
      </c>
      <c r="AI4" s="3">
        <f t="shared" si="1"/>
        <v>220</v>
      </c>
      <c r="AJ4" s="3">
        <f t="shared" si="1"/>
        <v>220</v>
      </c>
      <c r="AK4" s="3">
        <f t="shared" si="1"/>
        <v>220</v>
      </c>
      <c r="AL4" s="3">
        <f>AK4+AK3</f>
        <v>280</v>
      </c>
      <c r="AM4" s="3">
        <f t="shared" ref="AM4:AW4" si="2">AL4</f>
        <v>280</v>
      </c>
      <c r="AN4" s="3">
        <f t="shared" si="2"/>
        <v>280</v>
      </c>
      <c r="AO4" s="3">
        <f t="shared" si="2"/>
        <v>280</v>
      </c>
      <c r="AP4" s="3">
        <f t="shared" si="2"/>
        <v>280</v>
      </c>
      <c r="AQ4" s="3">
        <f t="shared" si="2"/>
        <v>280</v>
      </c>
      <c r="AR4" s="3">
        <f t="shared" si="2"/>
        <v>280</v>
      </c>
      <c r="AS4" s="3">
        <f t="shared" si="2"/>
        <v>280</v>
      </c>
      <c r="AT4" s="3">
        <f t="shared" si="2"/>
        <v>280</v>
      </c>
      <c r="AU4" s="3">
        <f t="shared" si="2"/>
        <v>280</v>
      </c>
      <c r="AV4" s="3">
        <f t="shared" si="2"/>
        <v>280</v>
      </c>
      <c r="AW4" s="3">
        <f t="shared" si="2"/>
        <v>280</v>
      </c>
      <c r="AX4" s="3">
        <f>AW4+AW3</f>
        <v>340</v>
      </c>
      <c r="AY4" s="3">
        <f t="shared" ref="AY4:BI4" si="3">AX4</f>
        <v>340</v>
      </c>
      <c r="AZ4" s="3">
        <f t="shared" si="3"/>
        <v>340</v>
      </c>
      <c r="BA4" s="3">
        <f t="shared" si="3"/>
        <v>340</v>
      </c>
      <c r="BB4" s="3">
        <f t="shared" si="3"/>
        <v>340</v>
      </c>
      <c r="BC4" s="3">
        <f t="shared" si="3"/>
        <v>340</v>
      </c>
      <c r="BD4" s="3">
        <f t="shared" si="3"/>
        <v>340</v>
      </c>
      <c r="BE4" s="3">
        <f t="shared" si="3"/>
        <v>340</v>
      </c>
      <c r="BF4" s="3">
        <f t="shared" si="3"/>
        <v>340</v>
      </c>
      <c r="BG4" s="3">
        <f t="shared" si="3"/>
        <v>340</v>
      </c>
      <c r="BH4" s="3">
        <f t="shared" si="3"/>
        <v>340</v>
      </c>
      <c r="BI4" s="3">
        <f t="shared" si="3"/>
        <v>340</v>
      </c>
    </row>
    <row r="5" spans="1:61" x14ac:dyDescent="0.2">
      <c r="A5" s="3" t="s">
        <v>237</v>
      </c>
      <c r="B5" s="3">
        <f t="shared" ref="B5:BI5" si="4">SUM(B3:B4)</f>
        <v>0</v>
      </c>
      <c r="C5" s="3">
        <f t="shared" si="4"/>
        <v>10</v>
      </c>
      <c r="D5" s="3">
        <f t="shared" si="4"/>
        <v>20</v>
      </c>
      <c r="E5" s="3">
        <f t="shared" si="4"/>
        <v>30</v>
      </c>
      <c r="F5" s="3">
        <f t="shared" si="4"/>
        <v>40</v>
      </c>
      <c r="G5" s="3">
        <f t="shared" si="4"/>
        <v>50</v>
      </c>
      <c r="H5" s="3">
        <f t="shared" si="4"/>
        <v>55</v>
      </c>
      <c r="I5" s="3">
        <f t="shared" si="4"/>
        <v>60</v>
      </c>
      <c r="J5" s="3">
        <f t="shared" si="4"/>
        <v>70</v>
      </c>
      <c r="K5" s="3">
        <f t="shared" si="4"/>
        <v>80</v>
      </c>
      <c r="L5" s="3">
        <f t="shared" si="4"/>
        <v>90</v>
      </c>
      <c r="M5" s="3">
        <f t="shared" si="4"/>
        <v>100</v>
      </c>
      <c r="N5" s="3">
        <f t="shared" si="4"/>
        <v>110</v>
      </c>
      <c r="O5" s="3">
        <f t="shared" si="4"/>
        <v>120</v>
      </c>
      <c r="P5" s="3">
        <f t="shared" si="4"/>
        <v>130</v>
      </c>
      <c r="Q5" s="3">
        <f t="shared" si="4"/>
        <v>140</v>
      </c>
      <c r="R5" s="3">
        <f t="shared" si="4"/>
        <v>150</v>
      </c>
      <c r="S5" s="3">
        <f t="shared" si="4"/>
        <v>160</v>
      </c>
      <c r="T5" s="3">
        <f t="shared" si="4"/>
        <v>170</v>
      </c>
      <c r="U5" s="3">
        <f t="shared" si="4"/>
        <v>180</v>
      </c>
      <c r="V5" s="3">
        <f t="shared" si="4"/>
        <v>190</v>
      </c>
      <c r="W5" s="3">
        <f t="shared" si="4"/>
        <v>200</v>
      </c>
      <c r="X5" s="3">
        <f t="shared" si="4"/>
        <v>210</v>
      </c>
      <c r="Y5" s="3">
        <f t="shared" si="4"/>
        <v>220</v>
      </c>
      <c r="Z5" s="3">
        <f t="shared" si="4"/>
        <v>225</v>
      </c>
      <c r="AA5" s="3">
        <f t="shared" si="4"/>
        <v>230</v>
      </c>
      <c r="AB5" s="3">
        <f t="shared" si="4"/>
        <v>235</v>
      </c>
      <c r="AC5" s="3">
        <f t="shared" si="4"/>
        <v>240</v>
      </c>
      <c r="AD5" s="3">
        <f t="shared" si="4"/>
        <v>245</v>
      </c>
      <c r="AE5" s="3">
        <f t="shared" si="4"/>
        <v>250</v>
      </c>
      <c r="AF5" s="3">
        <f t="shared" si="4"/>
        <v>255</v>
      </c>
      <c r="AG5" s="3">
        <f t="shared" si="4"/>
        <v>260</v>
      </c>
      <c r="AH5" s="3">
        <f t="shared" si="4"/>
        <v>265</v>
      </c>
      <c r="AI5" s="3">
        <f t="shared" si="4"/>
        <v>270</v>
      </c>
      <c r="AJ5" s="3">
        <f t="shared" si="4"/>
        <v>275</v>
      </c>
      <c r="AK5" s="3">
        <f t="shared" si="4"/>
        <v>280</v>
      </c>
      <c r="AL5" s="3">
        <f t="shared" si="4"/>
        <v>285</v>
      </c>
      <c r="AM5" s="3">
        <f t="shared" si="4"/>
        <v>290</v>
      </c>
      <c r="AN5" s="3">
        <f t="shared" si="4"/>
        <v>295</v>
      </c>
      <c r="AO5" s="3">
        <f t="shared" si="4"/>
        <v>300</v>
      </c>
      <c r="AP5" s="3">
        <f t="shared" si="4"/>
        <v>305</v>
      </c>
      <c r="AQ5" s="3">
        <f t="shared" si="4"/>
        <v>310</v>
      </c>
      <c r="AR5" s="3">
        <f t="shared" si="4"/>
        <v>315</v>
      </c>
      <c r="AS5" s="3">
        <f t="shared" si="4"/>
        <v>320</v>
      </c>
      <c r="AT5" s="3">
        <f t="shared" si="4"/>
        <v>325</v>
      </c>
      <c r="AU5" s="3">
        <f t="shared" si="4"/>
        <v>330</v>
      </c>
      <c r="AV5" s="3">
        <f t="shared" si="4"/>
        <v>335</v>
      </c>
      <c r="AW5" s="3">
        <f t="shared" si="4"/>
        <v>340</v>
      </c>
      <c r="AX5" s="3">
        <f t="shared" si="4"/>
        <v>345</v>
      </c>
      <c r="AY5" s="3">
        <f t="shared" si="4"/>
        <v>350</v>
      </c>
      <c r="AZ5" s="3">
        <f t="shared" si="4"/>
        <v>355</v>
      </c>
      <c r="BA5" s="3">
        <f t="shared" si="4"/>
        <v>360</v>
      </c>
      <c r="BB5" s="3">
        <f t="shared" si="4"/>
        <v>365</v>
      </c>
      <c r="BC5" s="3">
        <f t="shared" si="4"/>
        <v>370</v>
      </c>
      <c r="BD5" s="3">
        <f t="shared" si="4"/>
        <v>375</v>
      </c>
      <c r="BE5" s="3">
        <f t="shared" si="4"/>
        <v>380</v>
      </c>
      <c r="BF5" s="3">
        <f t="shared" si="4"/>
        <v>385</v>
      </c>
      <c r="BG5" s="3">
        <f t="shared" si="4"/>
        <v>390</v>
      </c>
      <c r="BH5" s="3">
        <f t="shared" si="4"/>
        <v>395</v>
      </c>
      <c r="BI5" s="3">
        <f t="shared" si="4"/>
        <v>400</v>
      </c>
    </row>
    <row r="7" spans="1:61" x14ac:dyDescent="0.2">
      <c r="B7" s="4"/>
      <c r="C7" s="4"/>
      <c r="D7" s="4" t="s">
        <v>238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x14ac:dyDescent="0.2">
      <c r="A8" s="3" t="s">
        <v>239</v>
      </c>
      <c r="B8" s="4">
        <f t="shared" ref="B8:M8" si="5">5000000/12</f>
        <v>416666.66666666669</v>
      </c>
      <c r="C8" s="4">
        <f t="shared" si="5"/>
        <v>416666.66666666669</v>
      </c>
      <c r="D8" s="4">
        <f t="shared" si="5"/>
        <v>416666.66666666669</v>
      </c>
      <c r="E8" s="4">
        <f t="shared" si="5"/>
        <v>416666.66666666669</v>
      </c>
      <c r="F8" s="4">
        <f t="shared" si="5"/>
        <v>416666.66666666669</v>
      </c>
      <c r="G8" s="4">
        <f t="shared" si="5"/>
        <v>416666.66666666669</v>
      </c>
      <c r="H8" s="4">
        <f t="shared" si="5"/>
        <v>416666.66666666669</v>
      </c>
      <c r="I8" s="4">
        <f t="shared" si="5"/>
        <v>416666.66666666669</v>
      </c>
      <c r="J8" s="4">
        <f t="shared" si="5"/>
        <v>416666.66666666669</v>
      </c>
      <c r="K8" s="4">
        <f t="shared" si="5"/>
        <v>416666.66666666669</v>
      </c>
      <c r="L8" s="4">
        <f t="shared" si="5"/>
        <v>416666.66666666669</v>
      </c>
      <c r="M8" s="4">
        <f t="shared" si="5"/>
        <v>416666.66666666669</v>
      </c>
      <c r="N8" s="4">
        <f t="shared" ref="N8:Y8" si="6">10000000/12</f>
        <v>833333.33333333337</v>
      </c>
      <c r="O8" s="4">
        <f t="shared" si="6"/>
        <v>833333.33333333337</v>
      </c>
      <c r="P8" s="4">
        <f t="shared" si="6"/>
        <v>833333.33333333337</v>
      </c>
      <c r="Q8" s="4">
        <f t="shared" si="6"/>
        <v>833333.33333333337</v>
      </c>
      <c r="R8" s="4">
        <f t="shared" si="6"/>
        <v>833333.33333333337</v>
      </c>
      <c r="S8" s="4">
        <f t="shared" si="6"/>
        <v>833333.33333333337</v>
      </c>
      <c r="T8" s="4">
        <f t="shared" si="6"/>
        <v>833333.33333333337</v>
      </c>
      <c r="U8" s="4">
        <f t="shared" si="6"/>
        <v>833333.33333333337</v>
      </c>
      <c r="V8" s="4">
        <f t="shared" si="6"/>
        <v>833333.33333333337</v>
      </c>
      <c r="W8" s="4">
        <f t="shared" si="6"/>
        <v>833333.33333333337</v>
      </c>
      <c r="X8" s="4">
        <f t="shared" si="6"/>
        <v>833333.33333333337</v>
      </c>
      <c r="Y8" s="4">
        <f t="shared" si="6"/>
        <v>833333.33333333337</v>
      </c>
      <c r="Z8" s="4">
        <f t="shared" ref="Z8:AK8" si="7">20000000/12</f>
        <v>1666666.6666666667</v>
      </c>
      <c r="AA8" s="4">
        <f t="shared" si="7"/>
        <v>1666666.6666666667</v>
      </c>
      <c r="AB8" s="4">
        <f t="shared" si="7"/>
        <v>1666666.6666666667</v>
      </c>
      <c r="AC8" s="4">
        <f t="shared" si="7"/>
        <v>1666666.6666666667</v>
      </c>
      <c r="AD8" s="4">
        <f t="shared" si="7"/>
        <v>1666666.6666666667</v>
      </c>
      <c r="AE8" s="4">
        <f t="shared" si="7"/>
        <v>1666666.6666666667</v>
      </c>
      <c r="AF8" s="4">
        <f t="shared" si="7"/>
        <v>1666666.6666666667</v>
      </c>
      <c r="AG8" s="4">
        <f t="shared" si="7"/>
        <v>1666666.6666666667</v>
      </c>
      <c r="AH8" s="4">
        <f t="shared" si="7"/>
        <v>1666666.6666666667</v>
      </c>
      <c r="AI8" s="4">
        <f t="shared" si="7"/>
        <v>1666666.6666666667</v>
      </c>
      <c r="AJ8" s="4">
        <f t="shared" si="7"/>
        <v>1666666.6666666667</v>
      </c>
      <c r="AK8" s="4">
        <f t="shared" si="7"/>
        <v>1666666.6666666667</v>
      </c>
      <c r="AL8" s="4">
        <f t="shared" ref="AL8:AW8" si="8">30000000/12</f>
        <v>2500000</v>
      </c>
      <c r="AM8" s="4">
        <f t="shared" si="8"/>
        <v>2500000</v>
      </c>
      <c r="AN8" s="4">
        <f t="shared" si="8"/>
        <v>2500000</v>
      </c>
      <c r="AO8" s="4">
        <f t="shared" si="8"/>
        <v>2500000</v>
      </c>
      <c r="AP8" s="4">
        <f t="shared" si="8"/>
        <v>2500000</v>
      </c>
      <c r="AQ8" s="4">
        <f t="shared" si="8"/>
        <v>2500000</v>
      </c>
      <c r="AR8" s="4">
        <f t="shared" si="8"/>
        <v>2500000</v>
      </c>
      <c r="AS8" s="4">
        <f t="shared" si="8"/>
        <v>2500000</v>
      </c>
      <c r="AT8" s="4">
        <f t="shared" si="8"/>
        <v>2500000</v>
      </c>
      <c r="AU8" s="4">
        <f t="shared" si="8"/>
        <v>2500000</v>
      </c>
      <c r="AV8" s="4">
        <f t="shared" si="8"/>
        <v>2500000</v>
      </c>
      <c r="AW8" s="4">
        <f t="shared" si="8"/>
        <v>2500000</v>
      </c>
      <c r="AX8" s="4">
        <f t="shared" ref="AX8:BI8" si="9">40000000/12</f>
        <v>3333333.3333333335</v>
      </c>
      <c r="AY8" s="4">
        <f t="shared" si="9"/>
        <v>3333333.3333333335</v>
      </c>
      <c r="AZ8" s="4">
        <f t="shared" si="9"/>
        <v>3333333.3333333335</v>
      </c>
      <c r="BA8" s="4">
        <f t="shared" si="9"/>
        <v>3333333.3333333335</v>
      </c>
      <c r="BB8" s="4">
        <f t="shared" si="9"/>
        <v>3333333.3333333335</v>
      </c>
      <c r="BC8" s="4">
        <f t="shared" si="9"/>
        <v>3333333.3333333335</v>
      </c>
      <c r="BD8" s="4">
        <f t="shared" si="9"/>
        <v>3333333.3333333335</v>
      </c>
      <c r="BE8" s="4">
        <f t="shared" si="9"/>
        <v>3333333.3333333335</v>
      </c>
      <c r="BF8" s="4">
        <f t="shared" si="9"/>
        <v>3333333.3333333335</v>
      </c>
      <c r="BG8" s="4">
        <f t="shared" si="9"/>
        <v>3333333.3333333335</v>
      </c>
      <c r="BH8" s="4">
        <f t="shared" si="9"/>
        <v>3333333.3333333335</v>
      </c>
      <c r="BI8" s="4">
        <f t="shared" si="9"/>
        <v>3333333.3333333335</v>
      </c>
    </row>
    <row r="9" spans="1:61" x14ac:dyDescent="0.2">
      <c r="A9" s="3" t="s">
        <v>240</v>
      </c>
      <c r="B9" s="4">
        <f t="shared" ref="B9:Y9" si="10">5000000/12</f>
        <v>416666.66666666669</v>
      </c>
      <c r="C9" s="4">
        <f t="shared" si="10"/>
        <v>416666.66666666669</v>
      </c>
      <c r="D9" s="4">
        <f t="shared" si="10"/>
        <v>416666.66666666669</v>
      </c>
      <c r="E9" s="4">
        <f t="shared" si="10"/>
        <v>416666.66666666669</v>
      </c>
      <c r="F9" s="4">
        <f t="shared" si="10"/>
        <v>416666.66666666669</v>
      </c>
      <c r="G9" s="4">
        <f t="shared" si="10"/>
        <v>416666.66666666669</v>
      </c>
      <c r="H9" s="4">
        <f t="shared" si="10"/>
        <v>416666.66666666669</v>
      </c>
      <c r="I9" s="4">
        <f t="shared" si="10"/>
        <v>416666.66666666669</v>
      </c>
      <c r="J9" s="4">
        <f t="shared" si="10"/>
        <v>416666.66666666669</v>
      </c>
      <c r="K9" s="4">
        <f t="shared" si="10"/>
        <v>416666.66666666669</v>
      </c>
      <c r="L9" s="4">
        <f t="shared" si="10"/>
        <v>416666.66666666669</v>
      </c>
      <c r="M9" s="4">
        <f t="shared" si="10"/>
        <v>416666.66666666669</v>
      </c>
      <c r="N9" s="4">
        <f t="shared" si="10"/>
        <v>416666.66666666669</v>
      </c>
      <c r="O9" s="4">
        <f t="shared" si="10"/>
        <v>416666.66666666669</v>
      </c>
      <c r="P9" s="4">
        <f t="shared" si="10"/>
        <v>416666.66666666669</v>
      </c>
      <c r="Q9" s="4">
        <f t="shared" si="10"/>
        <v>416666.66666666669</v>
      </c>
      <c r="R9" s="4">
        <f t="shared" si="10"/>
        <v>416666.66666666669</v>
      </c>
      <c r="S9" s="4">
        <f t="shared" si="10"/>
        <v>416666.66666666669</v>
      </c>
      <c r="T9" s="4">
        <f t="shared" si="10"/>
        <v>416666.66666666669</v>
      </c>
      <c r="U9" s="4">
        <f t="shared" si="10"/>
        <v>416666.66666666669</v>
      </c>
      <c r="V9" s="4">
        <f t="shared" si="10"/>
        <v>416666.66666666669</v>
      </c>
      <c r="W9" s="4">
        <f t="shared" si="10"/>
        <v>416666.66666666669</v>
      </c>
      <c r="X9" s="4">
        <f t="shared" si="10"/>
        <v>416666.66666666669</v>
      </c>
      <c r="Y9" s="4">
        <f t="shared" si="10"/>
        <v>416666.66666666669</v>
      </c>
      <c r="Z9" s="4">
        <v>643939.39393939404</v>
      </c>
      <c r="AA9" s="4">
        <v>643939.39393939404</v>
      </c>
      <c r="AB9" s="4">
        <v>643939.39393939404</v>
      </c>
      <c r="AC9" s="4">
        <v>643939.39393939404</v>
      </c>
      <c r="AD9" s="4">
        <v>643939.39393939404</v>
      </c>
      <c r="AE9" s="4">
        <v>643939.39393939404</v>
      </c>
      <c r="AF9" s="4">
        <v>643939.39393939404</v>
      </c>
      <c r="AG9" s="4">
        <v>643939.39393939404</v>
      </c>
      <c r="AH9" s="4">
        <v>643939.39393939404</v>
      </c>
      <c r="AI9" s="4">
        <v>643939.39393939404</v>
      </c>
      <c r="AJ9" s="4">
        <v>643939.39393939404</v>
      </c>
      <c r="AK9" s="4">
        <v>643939.39393939404</v>
      </c>
      <c r="AL9" s="4">
        <f>AK17</f>
        <v>863095.23809523822</v>
      </c>
      <c r="AM9" s="4">
        <f t="shared" ref="AM9:AW9" si="11">AL9</f>
        <v>863095.23809523822</v>
      </c>
      <c r="AN9" s="4">
        <f t="shared" si="11"/>
        <v>863095.23809523822</v>
      </c>
      <c r="AO9" s="4">
        <f t="shared" si="11"/>
        <v>863095.23809523822</v>
      </c>
      <c r="AP9" s="4">
        <f t="shared" si="11"/>
        <v>863095.23809523822</v>
      </c>
      <c r="AQ9" s="4">
        <f t="shared" si="11"/>
        <v>863095.23809523822</v>
      </c>
      <c r="AR9" s="4">
        <f t="shared" si="11"/>
        <v>863095.23809523822</v>
      </c>
      <c r="AS9" s="4">
        <f t="shared" si="11"/>
        <v>863095.23809523822</v>
      </c>
      <c r="AT9" s="4">
        <f t="shared" si="11"/>
        <v>863095.23809523822</v>
      </c>
      <c r="AU9" s="4">
        <f t="shared" si="11"/>
        <v>863095.23809523822</v>
      </c>
      <c r="AV9" s="4">
        <f t="shared" si="11"/>
        <v>863095.23809523822</v>
      </c>
      <c r="AW9" s="4">
        <f t="shared" si="11"/>
        <v>863095.23809523822</v>
      </c>
      <c r="AX9" s="4">
        <f>AW17</f>
        <v>1151960.7843137258</v>
      </c>
      <c r="AY9" s="4">
        <f t="shared" ref="AY9:BI9" si="12">AX9</f>
        <v>1151960.7843137258</v>
      </c>
      <c r="AZ9" s="4">
        <f t="shared" si="12"/>
        <v>1151960.7843137258</v>
      </c>
      <c r="BA9" s="4">
        <f t="shared" si="12"/>
        <v>1151960.7843137258</v>
      </c>
      <c r="BB9" s="4">
        <f t="shared" si="12"/>
        <v>1151960.7843137258</v>
      </c>
      <c r="BC9" s="4">
        <f t="shared" si="12"/>
        <v>1151960.7843137258</v>
      </c>
      <c r="BD9" s="4">
        <f t="shared" si="12"/>
        <v>1151960.7843137258</v>
      </c>
      <c r="BE9" s="4">
        <f t="shared" si="12"/>
        <v>1151960.7843137258</v>
      </c>
      <c r="BF9" s="4">
        <f t="shared" si="12"/>
        <v>1151960.7843137258</v>
      </c>
      <c r="BG9" s="4">
        <f t="shared" si="12"/>
        <v>1151960.7843137258</v>
      </c>
      <c r="BH9" s="4">
        <f t="shared" si="12"/>
        <v>1151960.7843137258</v>
      </c>
      <c r="BI9" s="4">
        <f t="shared" si="12"/>
        <v>1151960.7843137258</v>
      </c>
    </row>
    <row r="10" spans="1:61" x14ac:dyDescent="0.2">
      <c r="A10" s="3" t="s">
        <v>241</v>
      </c>
      <c r="B10" s="4">
        <f t="shared" ref="B10:BI10" si="13">(B3*B8)+(B4*B9)</f>
        <v>0</v>
      </c>
      <c r="C10" s="4">
        <f t="shared" si="13"/>
        <v>4166666.666666667</v>
      </c>
      <c r="D10" s="4">
        <f t="shared" si="13"/>
        <v>8333333.333333334</v>
      </c>
      <c r="E10" s="4">
        <f t="shared" si="13"/>
        <v>12500000</v>
      </c>
      <c r="F10" s="4">
        <f t="shared" si="13"/>
        <v>16666666.666666668</v>
      </c>
      <c r="G10" s="4">
        <f t="shared" si="13"/>
        <v>20833333.333333336</v>
      </c>
      <c r="H10" s="4">
        <f t="shared" si="13"/>
        <v>22916666.666666668</v>
      </c>
      <c r="I10" s="4">
        <f t="shared" si="13"/>
        <v>25000000</v>
      </c>
      <c r="J10" s="4">
        <f t="shared" si="13"/>
        <v>29166666.666666668</v>
      </c>
      <c r="K10" s="4">
        <f t="shared" si="13"/>
        <v>33333333.333333336</v>
      </c>
      <c r="L10" s="4">
        <f t="shared" si="13"/>
        <v>37500000</v>
      </c>
      <c r="M10" s="4">
        <f t="shared" si="13"/>
        <v>41666666.666666672</v>
      </c>
      <c r="N10" s="4">
        <f t="shared" si="13"/>
        <v>50000000.000000007</v>
      </c>
      <c r="O10" s="4">
        <f t="shared" si="13"/>
        <v>58333333.333333343</v>
      </c>
      <c r="P10" s="4">
        <f t="shared" si="13"/>
        <v>66666666.666666672</v>
      </c>
      <c r="Q10" s="4">
        <f t="shared" si="13"/>
        <v>75000000</v>
      </c>
      <c r="R10" s="4">
        <f t="shared" si="13"/>
        <v>83333333.333333343</v>
      </c>
      <c r="S10" s="4">
        <f t="shared" si="13"/>
        <v>91666666.666666672</v>
      </c>
      <c r="T10" s="4">
        <f t="shared" si="13"/>
        <v>100000000</v>
      </c>
      <c r="U10" s="4">
        <f t="shared" si="13"/>
        <v>108333333.33333334</v>
      </c>
      <c r="V10" s="4">
        <f t="shared" si="13"/>
        <v>116666666.66666667</v>
      </c>
      <c r="W10" s="4">
        <f t="shared" si="13"/>
        <v>125000000.00000001</v>
      </c>
      <c r="X10" s="4">
        <f t="shared" si="13"/>
        <v>133333333.33333334</v>
      </c>
      <c r="Y10" s="4">
        <f t="shared" si="13"/>
        <v>141666666.66666669</v>
      </c>
      <c r="Z10" s="4">
        <f t="shared" si="13"/>
        <v>150000000.00000003</v>
      </c>
      <c r="AA10" s="4">
        <f t="shared" si="13"/>
        <v>158333333.33333334</v>
      </c>
      <c r="AB10" s="4">
        <f t="shared" si="13"/>
        <v>166666666.66666669</v>
      </c>
      <c r="AC10" s="4">
        <f t="shared" si="13"/>
        <v>175000000.00000003</v>
      </c>
      <c r="AD10" s="4">
        <f t="shared" si="13"/>
        <v>183333333.33333337</v>
      </c>
      <c r="AE10" s="4">
        <f t="shared" si="13"/>
        <v>191666666.66666669</v>
      </c>
      <c r="AF10" s="4">
        <f t="shared" si="13"/>
        <v>200000000.00000003</v>
      </c>
      <c r="AG10" s="4">
        <f t="shared" si="13"/>
        <v>208333333.33333337</v>
      </c>
      <c r="AH10" s="4">
        <f t="shared" si="13"/>
        <v>216666666.66666669</v>
      </c>
      <c r="AI10" s="4">
        <f t="shared" si="13"/>
        <v>225000000.00000003</v>
      </c>
      <c r="AJ10" s="4">
        <f t="shared" si="13"/>
        <v>233333333.33333337</v>
      </c>
      <c r="AK10" s="4">
        <f t="shared" si="13"/>
        <v>241666666.66666669</v>
      </c>
      <c r="AL10" s="4">
        <f t="shared" si="13"/>
        <v>254166666.66666672</v>
      </c>
      <c r="AM10" s="4">
        <f t="shared" si="13"/>
        <v>266666666.66666672</v>
      </c>
      <c r="AN10" s="4">
        <f t="shared" si="13"/>
        <v>279166666.66666675</v>
      </c>
      <c r="AO10" s="4">
        <f t="shared" si="13"/>
        <v>291666666.66666675</v>
      </c>
      <c r="AP10" s="4">
        <f t="shared" si="13"/>
        <v>304166666.66666675</v>
      </c>
      <c r="AQ10" s="4">
        <f t="shared" si="13"/>
        <v>316666666.66666675</v>
      </c>
      <c r="AR10" s="4">
        <f t="shared" si="13"/>
        <v>329166666.66666675</v>
      </c>
      <c r="AS10" s="4">
        <f t="shared" si="13"/>
        <v>341666666.66666675</v>
      </c>
      <c r="AT10" s="4">
        <f t="shared" si="13"/>
        <v>354166666.66666675</v>
      </c>
      <c r="AU10" s="4">
        <f t="shared" si="13"/>
        <v>366666666.66666675</v>
      </c>
      <c r="AV10" s="4">
        <f t="shared" si="13"/>
        <v>379166666.66666675</v>
      </c>
      <c r="AW10" s="4">
        <f t="shared" si="13"/>
        <v>391666666.66666675</v>
      </c>
      <c r="AX10" s="4">
        <f t="shared" si="13"/>
        <v>408333333.33333343</v>
      </c>
      <c r="AY10" s="4">
        <f t="shared" si="13"/>
        <v>425000000.00000006</v>
      </c>
      <c r="AZ10" s="4">
        <f t="shared" si="13"/>
        <v>441666666.66666675</v>
      </c>
      <c r="BA10" s="4">
        <f t="shared" si="13"/>
        <v>458333333.33333343</v>
      </c>
      <c r="BB10" s="4">
        <f t="shared" si="13"/>
        <v>475000000.00000012</v>
      </c>
      <c r="BC10" s="4">
        <f t="shared" si="13"/>
        <v>491666666.66666675</v>
      </c>
      <c r="BD10" s="4">
        <f t="shared" si="13"/>
        <v>508333333.33333343</v>
      </c>
      <c r="BE10" s="4">
        <f t="shared" si="13"/>
        <v>525000000.00000012</v>
      </c>
      <c r="BF10" s="4">
        <f t="shared" si="13"/>
        <v>541666666.66666675</v>
      </c>
      <c r="BG10" s="4">
        <f t="shared" si="13"/>
        <v>558333333.33333349</v>
      </c>
      <c r="BH10" s="4">
        <f t="shared" si="13"/>
        <v>575000000.00000012</v>
      </c>
      <c r="BI10" s="4">
        <f t="shared" si="13"/>
        <v>591666666.66666675</v>
      </c>
    </row>
    <row r="11" spans="1:61" x14ac:dyDescent="0.2">
      <c r="A11" s="3" t="s">
        <v>242</v>
      </c>
      <c r="M11" s="4">
        <f>SUM(B10:M10)</f>
        <v>252083333.33333337</v>
      </c>
      <c r="Y11" s="4">
        <f>SUM(N10:Y10)</f>
        <v>1150000000</v>
      </c>
      <c r="AK11" s="4">
        <f>SUM(Z10:AK10)</f>
        <v>2350000000</v>
      </c>
      <c r="AW11" s="4">
        <f>SUM(AL10:AW10)</f>
        <v>3875000000.0000019</v>
      </c>
      <c r="BI11" s="4">
        <f>SUM(AX10:BI10)</f>
        <v>6000000000.000001</v>
      </c>
    </row>
    <row r="13" spans="1:61" x14ac:dyDescent="0.2">
      <c r="A13" s="3" t="s">
        <v>243</v>
      </c>
    </row>
    <row r="14" spans="1:61" x14ac:dyDescent="0.2">
      <c r="A14" s="3" t="s">
        <v>244</v>
      </c>
      <c r="B14" s="7">
        <v>1000</v>
      </c>
      <c r="E14" s="17"/>
      <c r="Y14" s="4">
        <f t="shared" ref="Y14:Y15" si="14">Y3*Y8</f>
        <v>100000000</v>
      </c>
      <c r="AK14" s="4">
        <f t="shared" ref="AK14:AK15" si="15">AK3*AK8</f>
        <v>100000000</v>
      </c>
      <c r="AW14" s="4">
        <f t="shared" ref="AW14:AW15" si="16">AW3*AW8</f>
        <v>150000000</v>
      </c>
    </row>
    <row r="15" spans="1:61" x14ac:dyDescent="0.2">
      <c r="A15" s="3" t="s">
        <v>245</v>
      </c>
      <c r="B15" s="7">
        <v>5000</v>
      </c>
      <c r="Y15" s="4">
        <f t="shared" si="14"/>
        <v>41666666.666666672</v>
      </c>
      <c r="AK15" s="4">
        <f t="shared" si="15"/>
        <v>141666666.66666669</v>
      </c>
      <c r="AW15" s="4">
        <f t="shared" si="16"/>
        <v>241666666.66666672</v>
      </c>
    </row>
    <row r="16" spans="1:61" x14ac:dyDescent="0.2">
      <c r="A16" s="3" t="s">
        <v>246</v>
      </c>
      <c r="B16" s="4">
        <v>15000</v>
      </c>
      <c r="Y16" s="4">
        <f>SUM(Y14:Y15)</f>
        <v>141666666.66666669</v>
      </c>
      <c r="AK16" s="4">
        <f>SUM(AK14:AK15)</f>
        <v>241666666.66666669</v>
      </c>
      <c r="AW16" s="4">
        <f>SUM(AW14:AW15)</f>
        <v>391666666.66666675</v>
      </c>
    </row>
    <row r="17" spans="1:49" x14ac:dyDescent="0.2">
      <c r="A17" s="3" t="s">
        <v>247</v>
      </c>
      <c r="B17" s="4">
        <v>3000</v>
      </c>
      <c r="Y17" s="8">
        <f>Y16/Y5</f>
        <v>643939.39393939404</v>
      </c>
      <c r="AK17" s="8">
        <f>AK16/AK5</f>
        <v>863095.23809523822</v>
      </c>
      <c r="AW17" s="8">
        <f>AW16/AW5</f>
        <v>1151960.7843137258</v>
      </c>
    </row>
    <row r="18" spans="1:49" x14ac:dyDescent="0.2">
      <c r="A18" s="3" t="s">
        <v>248</v>
      </c>
      <c r="B18" s="4">
        <v>1000</v>
      </c>
      <c r="Y18" s="8"/>
      <c r="AK18" s="8"/>
      <c r="AW18" s="8"/>
    </row>
    <row r="19" spans="1:49" x14ac:dyDescent="0.2">
      <c r="A19" s="1" t="s">
        <v>82</v>
      </c>
      <c r="B19" s="15">
        <f>SUM(B14:B18)</f>
        <v>25000</v>
      </c>
    </row>
    <row r="20" spans="1:49" x14ac:dyDescent="0.2">
      <c r="A20" s="3" t="s">
        <v>249</v>
      </c>
      <c r="B20" s="13">
        <f>L5/B19</f>
        <v>3.5999999999999999E-3</v>
      </c>
    </row>
    <row r="21" spans="1:49" ht="15.75" customHeight="1" x14ac:dyDescent="0.2"/>
    <row r="22" spans="1:49" ht="15.75" customHeight="1" x14ac:dyDescent="0.2"/>
    <row r="23" spans="1:49" ht="15.75" customHeight="1" x14ac:dyDescent="0.2"/>
    <row r="24" spans="1:49" ht="15.75" customHeight="1" x14ac:dyDescent="0.2"/>
    <row r="25" spans="1:49" ht="15.75" customHeight="1" x14ac:dyDescent="0.2"/>
    <row r="26" spans="1:49" ht="15.75" customHeight="1" x14ac:dyDescent="0.2"/>
    <row r="27" spans="1:49" ht="15.75" customHeight="1" x14ac:dyDescent="0.2">
      <c r="C27" s="13"/>
    </row>
    <row r="28" spans="1:49" ht="15.75" customHeight="1" x14ac:dyDescent="0.2"/>
    <row r="29" spans="1:49" ht="15.75" customHeight="1" x14ac:dyDescent="0.2"/>
    <row r="30" spans="1:49" ht="15.75" customHeight="1" x14ac:dyDescent="0.2">
      <c r="A30" s="3" t="s">
        <v>250</v>
      </c>
    </row>
    <row r="31" spans="1:49" ht="15.75" customHeight="1" x14ac:dyDescent="0.2">
      <c r="A31" s="3" t="s">
        <v>251</v>
      </c>
    </row>
    <row r="32" spans="1:49" ht="15.75" customHeight="1" x14ac:dyDescent="0.2">
      <c r="A32" s="3" t="s">
        <v>252</v>
      </c>
    </row>
    <row r="33" spans="3:3" ht="15.75" customHeight="1" x14ac:dyDescent="0.2"/>
    <row r="34" spans="3:3" ht="15.75" customHeight="1" x14ac:dyDescent="0.2">
      <c r="C34" s="13"/>
    </row>
    <row r="35" spans="3:3" ht="15.75" customHeight="1" x14ac:dyDescent="0.2"/>
    <row r="36" spans="3:3" ht="15.75" customHeight="1" x14ac:dyDescent="0.2"/>
    <row r="37" spans="3:3" ht="15.75" customHeight="1" x14ac:dyDescent="0.2"/>
    <row r="38" spans="3:3" ht="15.75" customHeight="1" x14ac:dyDescent="0.2"/>
    <row r="39" spans="3:3" ht="15.75" customHeight="1" x14ac:dyDescent="0.2"/>
    <row r="40" spans="3:3" ht="15.75" customHeight="1" x14ac:dyDescent="0.2"/>
    <row r="41" spans="3:3" ht="15.75" customHeight="1" x14ac:dyDescent="0.2"/>
    <row r="42" spans="3:3" ht="15.75" customHeight="1" x14ac:dyDescent="0.2"/>
    <row r="43" spans="3:3" ht="15.75" customHeight="1" x14ac:dyDescent="0.2"/>
    <row r="44" spans="3:3" ht="15.75" customHeight="1" x14ac:dyDescent="0.2"/>
    <row r="45" spans="3:3" ht="15.75" customHeight="1" x14ac:dyDescent="0.2"/>
    <row r="46" spans="3:3" ht="15.75" customHeight="1" x14ac:dyDescent="0.2"/>
    <row r="47" spans="3:3" ht="15.75" customHeight="1" x14ac:dyDescent="0.2"/>
    <row r="48" spans="3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1000"/>
  <sheetViews>
    <sheetView workbookViewId="0">
      <selection activeCell="AL3" sqref="AL3"/>
    </sheetView>
  </sheetViews>
  <sheetFormatPr baseColWidth="10" defaultColWidth="12.5" defaultRowHeight="15" customHeight="1" x14ac:dyDescent="0.2"/>
  <cols>
    <col min="1" max="1" width="8.83203125" customWidth="1"/>
    <col min="2" max="61" width="10.5" customWidth="1"/>
  </cols>
  <sheetData>
    <row r="1" spans="1:61" x14ac:dyDescent="0.2">
      <c r="A1" s="1" t="s">
        <v>253</v>
      </c>
    </row>
    <row r="2" spans="1:61" x14ac:dyDescent="0.2">
      <c r="B2" s="2" t="s">
        <v>95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  <c r="J2" s="2" t="s">
        <v>103</v>
      </c>
      <c r="K2" s="2" t="s">
        <v>104</v>
      </c>
      <c r="L2" s="2" t="s">
        <v>105</v>
      </c>
      <c r="M2" s="2" t="s">
        <v>106</v>
      </c>
      <c r="N2" s="2" t="s">
        <v>107</v>
      </c>
      <c r="O2" s="2" t="s">
        <v>108</v>
      </c>
      <c r="P2" s="2" t="s">
        <v>109</v>
      </c>
      <c r="Q2" s="2" t="s">
        <v>110</v>
      </c>
      <c r="R2" s="2" t="s">
        <v>111</v>
      </c>
      <c r="S2" s="2" t="s">
        <v>112</v>
      </c>
      <c r="T2" s="2" t="s">
        <v>113</v>
      </c>
      <c r="U2" s="2" t="s">
        <v>114</v>
      </c>
      <c r="V2" s="2" t="s">
        <v>115</v>
      </c>
      <c r="W2" s="2" t="s">
        <v>116</v>
      </c>
      <c r="X2" s="2" t="s">
        <v>117</v>
      </c>
      <c r="Y2" s="2" t="s">
        <v>118</v>
      </c>
      <c r="Z2" s="2" t="s">
        <v>119</v>
      </c>
      <c r="AA2" s="2" t="s">
        <v>120</v>
      </c>
      <c r="AB2" s="2" t="s">
        <v>121</v>
      </c>
      <c r="AC2" s="2" t="s">
        <v>122</v>
      </c>
      <c r="AD2" s="2" t="s">
        <v>123</v>
      </c>
      <c r="AE2" s="2" t="s">
        <v>124</v>
      </c>
      <c r="AF2" s="2" t="s">
        <v>125</v>
      </c>
      <c r="AG2" s="2" t="s">
        <v>126</v>
      </c>
      <c r="AH2" s="2" t="s">
        <v>127</v>
      </c>
      <c r="AI2" s="2" t="s">
        <v>128</v>
      </c>
      <c r="AJ2" s="2" t="s">
        <v>129</v>
      </c>
      <c r="AK2" s="2" t="s">
        <v>130</v>
      </c>
      <c r="AL2" s="2" t="s">
        <v>131</v>
      </c>
      <c r="AM2" s="2" t="s">
        <v>132</v>
      </c>
      <c r="AN2" s="2" t="s">
        <v>133</v>
      </c>
      <c r="AO2" s="2" t="s">
        <v>134</v>
      </c>
      <c r="AP2" s="2" t="s">
        <v>135</v>
      </c>
      <c r="AQ2" s="2" t="s">
        <v>136</v>
      </c>
      <c r="AR2" s="2" t="s">
        <v>137</v>
      </c>
      <c r="AS2" s="2" t="s">
        <v>138</v>
      </c>
      <c r="AT2" s="2" t="s">
        <v>139</v>
      </c>
      <c r="AU2" s="2" t="s">
        <v>140</v>
      </c>
      <c r="AV2" s="2" t="s">
        <v>141</v>
      </c>
      <c r="AW2" s="2" t="s">
        <v>142</v>
      </c>
      <c r="AX2" s="2" t="s">
        <v>143</v>
      </c>
      <c r="AY2" s="2" t="s">
        <v>144</v>
      </c>
      <c r="AZ2" s="2" t="s">
        <v>145</v>
      </c>
      <c r="BA2" s="2" t="s">
        <v>146</v>
      </c>
      <c r="BB2" s="2" t="s">
        <v>147</v>
      </c>
      <c r="BC2" s="2" t="s">
        <v>148</v>
      </c>
      <c r="BD2" s="2" t="s">
        <v>149</v>
      </c>
      <c r="BE2" s="2" t="s">
        <v>150</v>
      </c>
      <c r="BF2" s="2" t="s">
        <v>151</v>
      </c>
      <c r="BG2" s="2" t="s">
        <v>152</v>
      </c>
      <c r="BH2" s="2" t="s">
        <v>153</v>
      </c>
      <c r="BI2" s="2" t="s">
        <v>154</v>
      </c>
    </row>
    <row r="3" spans="1:61" x14ac:dyDescent="0.2">
      <c r="A3" s="3" t="s">
        <v>95</v>
      </c>
      <c r="B3" s="4">
        <f t="shared" ref="B3:M3" si="0">1000*1</f>
        <v>1000</v>
      </c>
      <c r="C3" s="4">
        <f t="shared" si="0"/>
        <v>1000</v>
      </c>
      <c r="D3" s="4">
        <f t="shared" si="0"/>
        <v>1000</v>
      </c>
      <c r="E3" s="4">
        <f t="shared" si="0"/>
        <v>1000</v>
      </c>
      <c r="F3" s="4">
        <f t="shared" si="0"/>
        <v>1000</v>
      </c>
      <c r="G3" s="4">
        <f t="shared" si="0"/>
        <v>1000</v>
      </c>
      <c r="H3" s="4">
        <f t="shared" si="0"/>
        <v>1000</v>
      </c>
      <c r="I3" s="4">
        <f t="shared" si="0"/>
        <v>1000</v>
      </c>
      <c r="J3" s="4">
        <f t="shared" si="0"/>
        <v>1000</v>
      </c>
      <c r="K3" s="4">
        <f t="shared" si="0"/>
        <v>1000</v>
      </c>
      <c r="L3" s="4">
        <f t="shared" si="0"/>
        <v>1000</v>
      </c>
      <c r="M3" s="4">
        <f t="shared" si="0"/>
        <v>1000</v>
      </c>
      <c r="N3" s="4">
        <f>(3500*1)+(3000*1)+(2500*1)+(1000*3)</f>
        <v>12000</v>
      </c>
      <c r="O3" s="4">
        <f t="shared" ref="O3:Y5" si="1">(3500*1)+(3000*1)+(2500*1)+(1000*3)</f>
        <v>12000</v>
      </c>
      <c r="P3" s="4">
        <f t="shared" si="1"/>
        <v>12000</v>
      </c>
      <c r="Q3" s="4">
        <f t="shared" si="1"/>
        <v>12000</v>
      </c>
      <c r="R3" s="4">
        <f t="shared" si="1"/>
        <v>12000</v>
      </c>
      <c r="S3" s="4">
        <f t="shared" si="1"/>
        <v>12000</v>
      </c>
      <c r="T3" s="4">
        <f t="shared" si="1"/>
        <v>12000</v>
      </c>
      <c r="U3" s="4">
        <f t="shared" si="1"/>
        <v>12000</v>
      </c>
      <c r="V3" s="4">
        <f t="shared" si="1"/>
        <v>12000</v>
      </c>
      <c r="W3" s="4">
        <f t="shared" si="1"/>
        <v>12000</v>
      </c>
      <c r="X3" s="4">
        <f t="shared" si="1"/>
        <v>12000</v>
      </c>
      <c r="Y3" s="4">
        <f t="shared" si="1"/>
        <v>12000</v>
      </c>
      <c r="Z3" s="4">
        <f>(4000*3)+(3500*3)+(1000*1)</f>
        <v>23500</v>
      </c>
      <c r="AA3" s="4">
        <f t="shared" ref="AA3:AK5" si="2">(4000*3)+(3500*3)+(1000*1)</f>
        <v>23500</v>
      </c>
      <c r="AB3" s="4">
        <f t="shared" si="2"/>
        <v>23500</v>
      </c>
      <c r="AC3" s="4">
        <f t="shared" si="2"/>
        <v>23500</v>
      </c>
      <c r="AD3" s="4">
        <f t="shared" si="2"/>
        <v>23500</v>
      </c>
      <c r="AE3" s="4">
        <f t="shared" si="2"/>
        <v>23500</v>
      </c>
      <c r="AF3" s="4">
        <f t="shared" si="2"/>
        <v>23500</v>
      </c>
      <c r="AG3" s="4">
        <f t="shared" si="2"/>
        <v>23500</v>
      </c>
      <c r="AH3" s="4">
        <f t="shared" si="2"/>
        <v>23500</v>
      </c>
      <c r="AI3" s="4">
        <f t="shared" si="2"/>
        <v>23500</v>
      </c>
      <c r="AJ3" s="4">
        <f t="shared" si="2"/>
        <v>23500</v>
      </c>
      <c r="AK3" s="4">
        <f t="shared" si="2"/>
        <v>23500</v>
      </c>
      <c r="AL3" s="4">
        <f t="shared" ref="AL3:AW3" si="3">(4000*6)+(3500*1)+(1000*1)</f>
        <v>28500</v>
      </c>
      <c r="AM3" s="4">
        <f t="shared" si="3"/>
        <v>28500</v>
      </c>
      <c r="AN3" s="4">
        <f t="shared" si="3"/>
        <v>28500</v>
      </c>
      <c r="AO3" s="4">
        <f t="shared" si="3"/>
        <v>28500</v>
      </c>
      <c r="AP3" s="4">
        <f t="shared" si="3"/>
        <v>28500</v>
      </c>
      <c r="AQ3" s="4">
        <f t="shared" si="3"/>
        <v>28500</v>
      </c>
      <c r="AR3" s="4">
        <f t="shared" si="3"/>
        <v>28500</v>
      </c>
      <c r="AS3" s="4">
        <f t="shared" si="3"/>
        <v>28500</v>
      </c>
      <c r="AT3" s="4">
        <f t="shared" si="3"/>
        <v>28500</v>
      </c>
      <c r="AU3" s="4">
        <f t="shared" si="3"/>
        <v>28500</v>
      </c>
      <c r="AV3" s="4">
        <f t="shared" si="3"/>
        <v>28500</v>
      </c>
      <c r="AW3" s="4">
        <f t="shared" si="3"/>
        <v>28500</v>
      </c>
      <c r="AX3" s="4">
        <f t="shared" ref="AX3:BI3" si="4">(4000*7)+(3500*1)+(1000*1)</f>
        <v>32500</v>
      </c>
      <c r="AY3" s="4">
        <f t="shared" si="4"/>
        <v>32500</v>
      </c>
      <c r="AZ3" s="4">
        <f t="shared" si="4"/>
        <v>32500</v>
      </c>
      <c r="BA3" s="4">
        <f t="shared" si="4"/>
        <v>32500</v>
      </c>
      <c r="BB3" s="4">
        <f t="shared" si="4"/>
        <v>32500</v>
      </c>
      <c r="BC3" s="4">
        <f t="shared" si="4"/>
        <v>32500</v>
      </c>
      <c r="BD3" s="4">
        <f t="shared" si="4"/>
        <v>32500</v>
      </c>
      <c r="BE3" s="4">
        <f t="shared" si="4"/>
        <v>32500</v>
      </c>
      <c r="BF3" s="4">
        <f t="shared" si="4"/>
        <v>32500</v>
      </c>
      <c r="BG3" s="4">
        <f t="shared" si="4"/>
        <v>32500</v>
      </c>
      <c r="BH3" s="4">
        <f t="shared" si="4"/>
        <v>32500</v>
      </c>
      <c r="BI3" s="4">
        <f t="shared" si="4"/>
        <v>32500</v>
      </c>
    </row>
    <row r="4" spans="1:61" x14ac:dyDescent="0.2">
      <c r="A4" s="3" t="s">
        <v>96</v>
      </c>
      <c r="B4" s="4"/>
      <c r="C4" s="4">
        <f t="shared" ref="C4:M4" si="5">1000*1</f>
        <v>1000</v>
      </c>
      <c r="D4" s="4">
        <f t="shared" si="5"/>
        <v>1000</v>
      </c>
      <c r="E4" s="4">
        <f t="shared" si="5"/>
        <v>1000</v>
      </c>
      <c r="F4" s="4">
        <f t="shared" si="5"/>
        <v>1000</v>
      </c>
      <c r="G4" s="4">
        <f t="shared" si="5"/>
        <v>1000</v>
      </c>
      <c r="H4" s="4">
        <f t="shared" si="5"/>
        <v>1000</v>
      </c>
      <c r="I4" s="4">
        <f t="shared" si="5"/>
        <v>1000</v>
      </c>
      <c r="J4" s="4">
        <f t="shared" si="5"/>
        <v>1000</v>
      </c>
      <c r="K4" s="4">
        <f t="shared" si="5"/>
        <v>1000</v>
      </c>
      <c r="L4" s="4">
        <f t="shared" si="5"/>
        <v>1000</v>
      </c>
      <c r="M4" s="4">
        <f t="shared" si="5"/>
        <v>1000</v>
      </c>
      <c r="O4" s="4">
        <f t="shared" si="1"/>
        <v>12000</v>
      </c>
      <c r="P4" s="4">
        <f t="shared" si="1"/>
        <v>12000</v>
      </c>
      <c r="Q4" s="4">
        <f t="shared" si="1"/>
        <v>12000</v>
      </c>
      <c r="R4" s="4">
        <f t="shared" si="1"/>
        <v>12000</v>
      </c>
      <c r="S4" s="4">
        <f t="shared" si="1"/>
        <v>12000</v>
      </c>
      <c r="T4" s="4">
        <f t="shared" si="1"/>
        <v>12000</v>
      </c>
      <c r="U4" s="4">
        <f t="shared" si="1"/>
        <v>12000</v>
      </c>
      <c r="V4" s="4">
        <f t="shared" si="1"/>
        <v>12000</v>
      </c>
      <c r="W4" s="4">
        <f t="shared" si="1"/>
        <v>12000</v>
      </c>
      <c r="X4" s="4">
        <f t="shared" si="1"/>
        <v>12000</v>
      </c>
      <c r="Y4" s="4">
        <f t="shared" si="1"/>
        <v>12000</v>
      </c>
      <c r="AA4" s="4">
        <f t="shared" si="2"/>
        <v>23500</v>
      </c>
      <c r="AB4" s="4">
        <f t="shared" si="2"/>
        <v>23500</v>
      </c>
      <c r="AC4" s="4">
        <f t="shared" si="2"/>
        <v>23500</v>
      </c>
      <c r="AD4" s="4">
        <f t="shared" si="2"/>
        <v>23500</v>
      </c>
      <c r="AE4" s="4">
        <f t="shared" si="2"/>
        <v>23500</v>
      </c>
      <c r="AF4" s="4">
        <f t="shared" si="2"/>
        <v>23500</v>
      </c>
      <c r="AG4" s="4">
        <f t="shared" si="2"/>
        <v>23500</v>
      </c>
      <c r="AH4" s="4">
        <f t="shared" si="2"/>
        <v>23500</v>
      </c>
      <c r="AI4" s="4">
        <f t="shared" si="2"/>
        <v>23500</v>
      </c>
      <c r="AJ4" s="4">
        <f t="shared" si="2"/>
        <v>23500</v>
      </c>
      <c r="AK4" s="4">
        <f t="shared" si="2"/>
        <v>23500</v>
      </c>
      <c r="AM4" s="4">
        <f t="shared" ref="AM4:AW4" si="6">(4000*6)+(3500*1)+(1000*1)</f>
        <v>28500</v>
      </c>
      <c r="AN4" s="4">
        <f t="shared" si="6"/>
        <v>28500</v>
      </c>
      <c r="AO4" s="4">
        <f t="shared" si="6"/>
        <v>28500</v>
      </c>
      <c r="AP4" s="4">
        <f t="shared" si="6"/>
        <v>28500</v>
      </c>
      <c r="AQ4" s="4">
        <f t="shared" si="6"/>
        <v>28500</v>
      </c>
      <c r="AR4" s="4">
        <f t="shared" si="6"/>
        <v>28500</v>
      </c>
      <c r="AS4" s="4">
        <f t="shared" si="6"/>
        <v>28500</v>
      </c>
      <c r="AT4" s="4">
        <f t="shared" si="6"/>
        <v>28500</v>
      </c>
      <c r="AU4" s="4">
        <f t="shared" si="6"/>
        <v>28500</v>
      </c>
      <c r="AV4" s="4">
        <f t="shared" si="6"/>
        <v>28500</v>
      </c>
      <c r="AW4" s="4">
        <f t="shared" si="6"/>
        <v>28500</v>
      </c>
      <c r="AY4" s="4">
        <f t="shared" ref="AY4:BI4" si="7">(4000*7)+(3500*1)+(1000*1)</f>
        <v>32500</v>
      </c>
      <c r="AZ4" s="4">
        <f t="shared" si="7"/>
        <v>32500</v>
      </c>
      <c r="BA4" s="4">
        <f t="shared" si="7"/>
        <v>32500</v>
      </c>
      <c r="BB4" s="4">
        <f t="shared" si="7"/>
        <v>32500</v>
      </c>
      <c r="BC4" s="4">
        <f t="shared" si="7"/>
        <v>32500</v>
      </c>
      <c r="BD4" s="4">
        <f t="shared" si="7"/>
        <v>32500</v>
      </c>
      <c r="BE4" s="4">
        <f t="shared" si="7"/>
        <v>32500</v>
      </c>
      <c r="BF4" s="4">
        <f t="shared" si="7"/>
        <v>32500</v>
      </c>
      <c r="BG4" s="4">
        <f t="shared" si="7"/>
        <v>32500</v>
      </c>
      <c r="BH4" s="4">
        <f t="shared" si="7"/>
        <v>32500</v>
      </c>
      <c r="BI4" s="4">
        <f t="shared" si="7"/>
        <v>32500</v>
      </c>
    </row>
    <row r="5" spans="1:61" x14ac:dyDescent="0.2">
      <c r="A5" s="3" t="s">
        <v>97</v>
      </c>
      <c r="B5" s="4"/>
      <c r="C5" s="4"/>
      <c r="D5" s="4">
        <f t="shared" ref="D5:M5" si="8">1000*1</f>
        <v>1000</v>
      </c>
      <c r="E5" s="4">
        <f t="shared" si="8"/>
        <v>1000</v>
      </c>
      <c r="F5" s="4">
        <f t="shared" si="8"/>
        <v>1000</v>
      </c>
      <c r="G5" s="4">
        <f t="shared" si="8"/>
        <v>1000</v>
      </c>
      <c r="H5" s="4">
        <f t="shared" si="8"/>
        <v>1000</v>
      </c>
      <c r="I5" s="4">
        <f t="shared" si="8"/>
        <v>1000</v>
      </c>
      <c r="J5" s="4">
        <f t="shared" si="8"/>
        <v>1000</v>
      </c>
      <c r="K5" s="4">
        <f t="shared" si="8"/>
        <v>1000</v>
      </c>
      <c r="L5" s="4">
        <f t="shared" si="8"/>
        <v>1000</v>
      </c>
      <c r="M5" s="4">
        <f t="shared" si="8"/>
        <v>1000</v>
      </c>
      <c r="P5" s="4">
        <f t="shared" si="1"/>
        <v>12000</v>
      </c>
      <c r="Q5" s="4">
        <f t="shared" si="1"/>
        <v>12000</v>
      </c>
      <c r="R5" s="4">
        <f t="shared" si="1"/>
        <v>12000</v>
      </c>
      <c r="S5" s="4">
        <f t="shared" si="1"/>
        <v>12000</v>
      </c>
      <c r="T5" s="4">
        <f t="shared" si="1"/>
        <v>12000</v>
      </c>
      <c r="U5" s="4">
        <f t="shared" si="1"/>
        <v>12000</v>
      </c>
      <c r="V5" s="4">
        <f t="shared" si="1"/>
        <v>12000</v>
      </c>
      <c r="W5" s="4">
        <f t="shared" si="1"/>
        <v>12000</v>
      </c>
      <c r="X5" s="4">
        <f t="shared" si="1"/>
        <v>12000</v>
      </c>
      <c r="Y5" s="4">
        <f t="shared" si="1"/>
        <v>12000</v>
      </c>
      <c r="Z5" s="4"/>
      <c r="AB5" s="4">
        <f t="shared" si="2"/>
        <v>23500</v>
      </c>
      <c r="AC5" s="4">
        <f t="shared" si="2"/>
        <v>23500</v>
      </c>
      <c r="AD5" s="4">
        <f t="shared" si="2"/>
        <v>23500</v>
      </c>
      <c r="AE5" s="4">
        <f t="shared" si="2"/>
        <v>23500</v>
      </c>
      <c r="AF5" s="4">
        <f t="shared" si="2"/>
        <v>23500</v>
      </c>
      <c r="AG5" s="4">
        <f t="shared" si="2"/>
        <v>23500</v>
      </c>
      <c r="AH5" s="4">
        <f t="shared" si="2"/>
        <v>23500</v>
      </c>
      <c r="AI5" s="4">
        <f t="shared" si="2"/>
        <v>23500</v>
      </c>
      <c r="AJ5" s="4">
        <f t="shared" si="2"/>
        <v>23500</v>
      </c>
      <c r="AK5" s="4">
        <f t="shared" si="2"/>
        <v>23500</v>
      </c>
      <c r="AN5" s="4">
        <f t="shared" ref="AN5:AW5" si="9">(4000*6)+(3500*1)+(1000*1)</f>
        <v>28500</v>
      </c>
      <c r="AO5" s="4">
        <f t="shared" si="9"/>
        <v>28500</v>
      </c>
      <c r="AP5" s="4">
        <f t="shared" si="9"/>
        <v>28500</v>
      </c>
      <c r="AQ5" s="4">
        <f t="shared" si="9"/>
        <v>28500</v>
      </c>
      <c r="AR5" s="4">
        <f t="shared" si="9"/>
        <v>28500</v>
      </c>
      <c r="AS5" s="4">
        <f t="shared" si="9"/>
        <v>28500</v>
      </c>
      <c r="AT5" s="4">
        <f t="shared" si="9"/>
        <v>28500</v>
      </c>
      <c r="AU5" s="4">
        <f t="shared" si="9"/>
        <v>28500</v>
      </c>
      <c r="AV5" s="4">
        <f t="shared" si="9"/>
        <v>28500</v>
      </c>
      <c r="AW5" s="4">
        <f t="shared" si="9"/>
        <v>28500</v>
      </c>
      <c r="AZ5" s="4">
        <f t="shared" ref="AZ5:BI5" si="10">(4000*7)+(3500*1)+(1000*1)</f>
        <v>32500</v>
      </c>
      <c r="BA5" s="4">
        <f t="shared" si="10"/>
        <v>32500</v>
      </c>
      <c r="BB5" s="4">
        <f t="shared" si="10"/>
        <v>32500</v>
      </c>
      <c r="BC5" s="4">
        <f t="shared" si="10"/>
        <v>32500</v>
      </c>
      <c r="BD5" s="4">
        <f t="shared" si="10"/>
        <v>32500</v>
      </c>
      <c r="BE5" s="4">
        <f t="shared" si="10"/>
        <v>32500</v>
      </c>
      <c r="BF5" s="4">
        <f t="shared" si="10"/>
        <v>32500</v>
      </c>
      <c r="BG5" s="4">
        <f t="shared" si="10"/>
        <v>32500</v>
      </c>
      <c r="BH5" s="4">
        <f t="shared" si="10"/>
        <v>32500</v>
      </c>
      <c r="BI5" s="4">
        <f t="shared" si="10"/>
        <v>32500</v>
      </c>
    </row>
    <row r="6" spans="1:61" x14ac:dyDescent="0.2">
      <c r="A6" s="3" t="s">
        <v>98</v>
      </c>
      <c r="B6" s="4"/>
      <c r="C6" s="4"/>
      <c r="D6" s="4"/>
      <c r="E6" s="4">
        <f t="shared" ref="E6:M6" si="11">(2000*1)+(1000*1)</f>
        <v>3000</v>
      </c>
      <c r="F6" s="4">
        <f t="shared" si="11"/>
        <v>3000</v>
      </c>
      <c r="G6" s="4">
        <f t="shared" si="11"/>
        <v>3000</v>
      </c>
      <c r="H6" s="4">
        <f t="shared" si="11"/>
        <v>3000</v>
      </c>
      <c r="I6" s="4">
        <f t="shared" si="11"/>
        <v>3000</v>
      </c>
      <c r="J6" s="4">
        <f t="shared" si="11"/>
        <v>3000</v>
      </c>
      <c r="K6" s="4">
        <f t="shared" si="11"/>
        <v>3000</v>
      </c>
      <c r="L6" s="4">
        <f t="shared" si="11"/>
        <v>3000</v>
      </c>
      <c r="M6" s="4">
        <f t="shared" si="11"/>
        <v>3000</v>
      </c>
      <c r="Q6" s="4">
        <f>(4000*1)+(3500*1)+(3000*1)+(2000*3)</f>
        <v>16500</v>
      </c>
      <c r="R6" s="4">
        <f t="shared" ref="R6:Y8" si="12">(4000*1)+(3500*1)+(3000*1)+(2000*3)</f>
        <v>16500</v>
      </c>
      <c r="S6" s="4">
        <f t="shared" si="12"/>
        <v>16500</v>
      </c>
      <c r="T6" s="4">
        <f t="shared" si="12"/>
        <v>16500</v>
      </c>
      <c r="U6" s="4">
        <f t="shared" si="12"/>
        <v>16500</v>
      </c>
      <c r="V6" s="4">
        <f t="shared" si="12"/>
        <v>16500</v>
      </c>
      <c r="W6" s="4">
        <f t="shared" si="12"/>
        <v>16500</v>
      </c>
      <c r="X6" s="4">
        <f t="shared" si="12"/>
        <v>16500</v>
      </c>
      <c r="Y6" s="4">
        <f t="shared" si="12"/>
        <v>16500</v>
      </c>
      <c r="AC6" s="4">
        <f t="shared" ref="AC6:AK6" si="13">(4000*6)+(2000*1)</f>
        <v>26000</v>
      </c>
      <c r="AD6" s="4">
        <f t="shared" si="13"/>
        <v>26000</v>
      </c>
      <c r="AE6" s="4">
        <f t="shared" si="13"/>
        <v>26000</v>
      </c>
      <c r="AF6" s="4">
        <f t="shared" si="13"/>
        <v>26000</v>
      </c>
      <c r="AG6" s="4">
        <f t="shared" si="13"/>
        <v>26000</v>
      </c>
      <c r="AH6" s="4">
        <f t="shared" si="13"/>
        <v>26000</v>
      </c>
      <c r="AI6" s="4">
        <f t="shared" si="13"/>
        <v>26000</v>
      </c>
      <c r="AJ6" s="4">
        <f t="shared" si="13"/>
        <v>26000</v>
      </c>
      <c r="AK6" s="4">
        <f t="shared" si="13"/>
        <v>26000</v>
      </c>
      <c r="AO6" s="4">
        <f t="shared" ref="AO6:AW6" si="14">(4000*7)+(2000*1)</f>
        <v>30000</v>
      </c>
      <c r="AP6" s="4">
        <f t="shared" si="14"/>
        <v>30000</v>
      </c>
      <c r="AQ6" s="4">
        <f t="shared" si="14"/>
        <v>30000</v>
      </c>
      <c r="AR6" s="4">
        <f t="shared" si="14"/>
        <v>30000</v>
      </c>
      <c r="AS6" s="4">
        <f t="shared" si="14"/>
        <v>30000</v>
      </c>
      <c r="AT6" s="4">
        <f t="shared" si="14"/>
        <v>30000</v>
      </c>
      <c r="AU6" s="4">
        <f t="shared" si="14"/>
        <v>30000</v>
      </c>
      <c r="AV6" s="4">
        <f t="shared" si="14"/>
        <v>30000</v>
      </c>
      <c r="AW6" s="4">
        <f t="shared" si="14"/>
        <v>30000</v>
      </c>
      <c r="BA6" s="4">
        <f t="shared" ref="BA6:BI6" si="15">(4000*8)+(2000*1)</f>
        <v>34000</v>
      </c>
      <c r="BB6" s="4">
        <f t="shared" si="15"/>
        <v>34000</v>
      </c>
      <c r="BC6" s="4">
        <f t="shared" si="15"/>
        <v>34000</v>
      </c>
      <c r="BD6" s="4">
        <f t="shared" si="15"/>
        <v>34000</v>
      </c>
      <c r="BE6" s="4">
        <f t="shared" si="15"/>
        <v>34000</v>
      </c>
      <c r="BF6" s="4">
        <f t="shared" si="15"/>
        <v>34000</v>
      </c>
      <c r="BG6" s="4">
        <f t="shared" si="15"/>
        <v>34000</v>
      </c>
      <c r="BH6" s="4">
        <f t="shared" si="15"/>
        <v>34000</v>
      </c>
      <c r="BI6" s="4">
        <f t="shared" si="15"/>
        <v>34000</v>
      </c>
    </row>
    <row r="7" spans="1:61" x14ac:dyDescent="0.2">
      <c r="A7" s="3" t="s">
        <v>99</v>
      </c>
      <c r="B7" s="4"/>
      <c r="C7" s="4"/>
      <c r="D7" s="4"/>
      <c r="E7" s="4"/>
      <c r="F7" s="4">
        <f t="shared" ref="F7:M7" si="16">(2000*1)+(1000*1)</f>
        <v>3000</v>
      </c>
      <c r="G7" s="4">
        <f t="shared" si="16"/>
        <v>3000</v>
      </c>
      <c r="H7" s="4">
        <f t="shared" si="16"/>
        <v>3000</v>
      </c>
      <c r="I7" s="4">
        <f t="shared" si="16"/>
        <v>3000</v>
      </c>
      <c r="J7" s="4">
        <f t="shared" si="16"/>
        <v>3000</v>
      </c>
      <c r="K7" s="4">
        <f t="shared" si="16"/>
        <v>3000</v>
      </c>
      <c r="L7" s="4">
        <f t="shared" si="16"/>
        <v>3000</v>
      </c>
      <c r="M7" s="4">
        <f t="shared" si="16"/>
        <v>3000</v>
      </c>
      <c r="R7" s="4">
        <f t="shared" si="12"/>
        <v>16500</v>
      </c>
      <c r="S7" s="4">
        <f t="shared" si="12"/>
        <v>16500</v>
      </c>
      <c r="T7" s="4">
        <f t="shared" si="12"/>
        <v>16500</v>
      </c>
      <c r="U7" s="4">
        <f t="shared" si="12"/>
        <v>16500</v>
      </c>
      <c r="V7" s="4">
        <f t="shared" si="12"/>
        <v>16500</v>
      </c>
      <c r="W7" s="4">
        <f t="shared" si="12"/>
        <v>16500</v>
      </c>
      <c r="X7" s="4">
        <f t="shared" si="12"/>
        <v>16500</v>
      </c>
      <c r="Y7" s="4">
        <f t="shared" si="12"/>
        <v>16500</v>
      </c>
      <c r="AD7" s="4">
        <f t="shared" ref="AD7:AK7" si="17">(4000*6)+(2000*1)</f>
        <v>26000</v>
      </c>
      <c r="AE7" s="4">
        <f t="shared" si="17"/>
        <v>26000</v>
      </c>
      <c r="AF7" s="4">
        <f t="shared" si="17"/>
        <v>26000</v>
      </c>
      <c r="AG7" s="4">
        <f t="shared" si="17"/>
        <v>26000</v>
      </c>
      <c r="AH7" s="4">
        <f t="shared" si="17"/>
        <v>26000</v>
      </c>
      <c r="AI7" s="4">
        <f t="shared" si="17"/>
        <v>26000</v>
      </c>
      <c r="AJ7" s="4">
        <f t="shared" si="17"/>
        <v>26000</v>
      </c>
      <c r="AK7" s="4">
        <f t="shared" si="17"/>
        <v>26000</v>
      </c>
      <c r="AP7" s="4">
        <f t="shared" ref="AP7:AW7" si="18">(4000*7)+(2000*1)</f>
        <v>30000</v>
      </c>
      <c r="AQ7" s="4">
        <f t="shared" si="18"/>
        <v>30000</v>
      </c>
      <c r="AR7" s="4">
        <f t="shared" si="18"/>
        <v>30000</v>
      </c>
      <c r="AS7" s="4">
        <f t="shared" si="18"/>
        <v>30000</v>
      </c>
      <c r="AT7" s="4">
        <f t="shared" si="18"/>
        <v>30000</v>
      </c>
      <c r="AU7" s="4">
        <f t="shared" si="18"/>
        <v>30000</v>
      </c>
      <c r="AV7" s="4">
        <f t="shared" si="18"/>
        <v>30000</v>
      </c>
      <c r="AW7" s="4">
        <f t="shared" si="18"/>
        <v>30000</v>
      </c>
      <c r="BB7" s="4">
        <f t="shared" ref="BB7:BI7" si="19">(4000*8)+(2000*1)</f>
        <v>34000</v>
      </c>
      <c r="BC7" s="4">
        <f t="shared" si="19"/>
        <v>34000</v>
      </c>
      <c r="BD7" s="4">
        <f t="shared" si="19"/>
        <v>34000</v>
      </c>
      <c r="BE7" s="4">
        <f t="shared" si="19"/>
        <v>34000</v>
      </c>
      <c r="BF7" s="4">
        <f t="shared" si="19"/>
        <v>34000</v>
      </c>
      <c r="BG7" s="4">
        <f t="shared" si="19"/>
        <v>34000</v>
      </c>
      <c r="BH7" s="4">
        <f t="shared" si="19"/>
        <v>34000</v>
      </c>
      <c r="BI7" s="4">
        <f t="shared" si="19"/>
        <v>34000</v>
      </c>
    </row>
    <row r="8" spans="1:61" x14ac:dyDescent="0.2">
      <c r="A8" s="3" t="s">
        <v>100</v>
      </c>
      <c r="B8" s="4"/>
      <c r="C8" s="4"/>
      <c r="D8" s="4"/>
      <c r="E8" s="4"/>
      <c r="F8" s="4"/>
      <c r="G8" s="4">
        <f t="shared" ref="G8:M8" si="20">(2000*1)+(1000*1)</f>
        <v>3000</v>
      </c>
      <c r="H8" s="4">
        <f t="shared" si="20"/>
        <v>3000</v>
      </c>
      <c r="I8" s="4">
        <f t="shared" si="20"/>
        <v>3000</v>
      </c>
      <c r="J8" s="4">
        <f t="shared" si="20"/>
        <v>3000</v>
      </c>
      <c r="K8" s="4">
        <f t="shared" si="20"/>
        <v>3000</v>
      </c>
      <c r="L8" s="4">
        <f t="shared" si="20"/>
        <v>3000</v>
      </c>
      <c r="M8" s="4">
        <f t="shared" si="20"/>
        <v>3000</v>
      </c>
      <c r="S8" s="4">
        <f t="shared" si="12"/>
        <v>16500</v>
      </c>
      <c r="T8" s="4">
        <f t="shared" si="12"/>
        <v>16500</v>
      </c>
      <c r="U8" s="4">
        <f t="shared" si="12"/>
        <v>16500</v>
      </c>
      <c r="V8" s="4">
        <f t="shared" si="12"/>
        <v>16500</v>
      </c>
      <c r="W8" s="4">
        <f t="shared" si="12"/>
        <v>16500</v>
      </c>
      <c r="X8" s="4">
        <f t="shared" si="12"/>
        <v>16500</v>
      </c>
      <c r="Y8" s="4">
        <f t="shared" si="12"/>
        <v>16500</v>
      </c>
      <c r="AE8" s="4">
        <f t="shared" ref="AE8:AK8" si="21">(4000*6)+(2000*1)</f>
        <v>26000</v>
      </c>
      <c r="AF8" s="4">
        <f t="shared" si="21"/>
        <v>26000</v>
      </c>
      <c r="AG8" s="4">
        <f t="shared" si="21"/>
        <v>26000</v>
      </c>
      <c r="AH8" s="4">
        <f t="shared" si="21"/>
        <v>26000</v>
      </c>
      <c r="AI8" s="4">
        <f t="shared" si="21"/>
        <v>26000</v>
      </c>
      <c r="AJ8" s="4">
        <f t="shared" si="21"/>
        <v>26000</v>
      </c>
      <c r="AK8" s="4">
        <f t="shared" si="21"/>
        <v>26000</v>
      </c>
      <c r="AL8" s="4"/>
      <c r="AQ8" s="4">
        <f t="shared" ref="AQ8:AW8" si="22">(4000*7)+(2000*1)</f>
        <v>30000</v>
      </c>
      <c r="AR8" s="4">
        <f t="shared" si="22"/>
        <v>30000</v>
      </c>
      <c r="AS8" s="4">
        <f t="shared" si="22"/>
        <v>30000</v>
      </c>
      <c r="AT8" s="4">
        <f t="shared" si="22"/>
        <v>30000</v>
      </c>
      <c r="AU8" s="4">
        <f t="shared" si="22"/>
        <v>30000</v>
      </c>
      <c r="AV8" s="4">
        <f t="shared" si="22"/>
        <v>30000</v>
      </c>
      <c r="AW8" s="4">
        <f t="shared" si="22"/>
        <v>30000</v>
      </c>
      <c r="BC8" s="4">
        <f t="shared" ref="BC8:BI8" si="23">(4000*8)+(2000*1)</f>
        <v>34000</v>
      </c>
      <c r="BD8" s="4">
        <f t="shared" si="23"/>
        <v>34000</v>
      </c>
      <c r="BE8" s="4">
        <f t="shared" si="23"/>
        <v>34000</v>
      </c>
      <c r="BF8" s="4">
        <f t="shared" si="23"/>
        <v>34000</v>
      </c>
      <c r="BG8" s="4">
        <f t="shared" si="23"/>
        <v>34000</v>
      </c>
      <c r="BH8" s="4">
        <f t="shared" si="23"/>
        <v>34000</v>
      </c>
      <c r="BI8" s="4">
        <f t="shared" si="23"/>
        <v>34000</v>
      </c>
    </row>
    <row r="9" spans="1:61" x14ac:dyDescent="0.2">
      <c r="A9" s="3" t="s">
        <v>101</v>
      </c>
      <c r="B9" s="4"/>
      <c r="C9" s="4"/>
      <c r="D9" s="4"/>
      <c r="E9" s="4"/>
      <c r="F9" s="4"/>
      <c r="G9" s="4"/>
      <c r="H9" s="4">
        <f t="shared" ref="H9:M9" si="24">(2500*1)+(2000*1)+(1000*1)</f>
        <v>5500</v>
      </c>
      <c r="I9" s="4">
        <f t="shared" si="24"/>
        <v>5500</v>
      </c>
      <c r="J9" s="4">
        <f t="shared" si="24"/>
        <v>5500</v>
      </c>
      <c r="K9" s="4">
        <f t="shared" si="24"/>
        <v>5500</v>
      </c>
      <c r="L9" s="4">
        <f t="shared" si="24"/>
        <v>5500</v>
      </c>
      <c r="M9" s="4">
        <f t="shared" si="24"/>
        <v>5500</v>
      </c>
      <c r="T9" s="4">
        <f>(4000*2)+(3500*1)+(2500*3)</f>
        <v>19000</v>
      </c>
      <c r="U9" s="4">
        <f t="shared" ref="U9:Y11" si="25">(4000*2)+(3500*1)+(2500*3)</f>
        <v>19000</v>
      </c>
      <c r="V9" s="4">
        <f t="shared" si="25"/>
        <v>19000</v>
      </c>
      <c r="W9" s="4">
        <f t="shared" si="25"/>
        <v>19000</v>
      </c>
      <c r="X9" s="4">
        <f t="shared" si="25"/>
        <v>19000</v>
      </c>
      <c r="Y9" s="4">
        <f t="shared" si="25"/>
        <v>19000</v>
      </c>
      <c r="AF9" s="4">
        <f t="shared" ref="AF9:AK9" si="26">(4000*6)+(2500*1)</f>
        <v>26500</v>
      </c>
      <c r="AG9" s="4">
        <f t="shared" si="26"/>
        <v>26500</v>
      </c>
      <c r="AH9" s="4">
        <f t="shared" si="26"/>
        <v>26500</v>
      </c>
      <c r="AI9" s="4">
        <f t="shared" si="26"/>
        <v>26500</v>
      </c>
      <c r="AJ9" s="4">
        <f t="shared" si="26"/>
        <v>26500</v>
      </c>
      <c r="AK9" s="4">
        <f t="shared" si="26"/>
        <v>26500</v>
      </c>
      <c r="AL9" s="4"/>
      <c r="AM9" s="4"/>
      <c r="AR9" s="4">
        <f t="shared" ref="AR9:AW9" si="27">(4000*7)+(2500*1)</f>
        <v>30500</v>
      </c>
      <c r="AS9" s="4">
        <f t="shared" si="27"/>
        <v>30500</v>
      </c>
      <c r="AT9" s="4">
        <f t="shared" si="27"/>
        <v>30500</v>
      </c>
      <c r="AU9" s="4">
        <f t="shared" si="27"/>
        <v>30500</v>
      </c>
      <c r="AV9" s="4">
        <f t="shared" si="27"/>
        <v>30500</v>
      </c>
      <c r="AW9" s="4">
        <f t="shared" si="27"/>
        <v>30500</v>
      </c>
      <c r="BD9" s="4">
        <f t="shared" ref="BD9:BI9" si="28">(4000*8)+(2500*1)</f>
        <v>34500</v>
      </c>
      <c r="BE9" s="4">
        <f t="shared" si="28"/>
        <v>34500</v>
      </c>
      <c r="BF9" s="4">
        <f t="shared" si="28"/>
        <v>34500</v>
      </c>
      <c r="BG9" s="4">
        <f t="shared" si="28"/>
        <v>34500</v>
      </c>
      <c r="BH9" s="4">
        <f t="shared" si="28"/>
        <v>34500</v>
      </c>
      <c r="BI9" s="4">
        <f t="shared" si="28"/>
        <v>34500</v>
      </c>
    </row>
    <row r="10" spans="1:61" x14ac:dyDescent="0.2">
      <c r="A10" s="3" t="s">
        <v>102</v>
      </c>
      <c r="B10" s="4"/>
      <c r="C10" s="4"/>
      <c r="D10" s="4"/>
      <c r="E10" s="4"/>
      <c r="F10" s="4"/>
      <c r="G10" s="4"/>
      <c r="H10" s="4"/>
      <c r="I10" s="4">
        <f t="shared" ref="I10:M10" si="29">(2500*1)+(2000*1)+(1000*1)</f>
        <v>5500</v>
      </c>
      <c r="J10" s="4">
        <f t="shared" si="29"/>
        <v>5500</v>
      </c>
      <c r="K10" s="4">
        <f t="shared" si="29"/>
        <v>5500</v>
      </c>
      <c r="L10" s="4">
        <f t="shared" si="29"/>
        <v>5500</v>
      </c>
      <c r="M10" s="4">
        <f t="shared" si="29"/>
        <v>5500</v>
      </c>
      <c r="U10" s="4">
        <f t="shared" si="25"/>
        <v>19000</v>
      </c>
      <c r="V10" s="4">
        <f t="shared" si="25"/>
        <v>19000</v>
      </c>
      <c r="W10" s="4">
        <f t="shared" si="25"/>
        <v>19000</v>
      </c>
      <c r="X10" s="4">
        <f t="shared" si="25"/>
        <v>19000</v>
      </c>
      <c r="Y10" s="4">
        <f t="shared" si="25"/>
        <v>19000</v>
      </c>
      <c r="AG10" s="4">
        <f t="shared" ref="AG10:AK10" si="30">(4000*6)+(2500*1)</f>
        <v>26500</v>
      </c>
      <c r="AH10" s="4">
        <f t="shared" si="30"/>
        <v>26500</v>
      </c>
      <c r="AI10" s="4">
        <f t="shared" si="30"/>
        <v>26500</v>
      </c>
      <c r="AJ10" s="4">
        <f t="shared" si="30"/>
        <v>26500</v>
      </c>
      <c r="AK10" s="4">
        <f t="shared" si="30"/>
        <v>26500</v>
      </c>
      <c r="AS10" s="4">
        <f t="shared" ref="AS10:AW10" si="31">(4000*7)+(2500*1)</f>
        <v>30500</v>
      </c>
      <c r="AT10" s="4">
        <f t="shared" si="31"/>
        <v>30500</v>
      </c>
      <c r="AU10" s="4">
        <f t="shared" si="31"/>
        <v>30500</v>
      </c>
      <c r="AV10" s="4">
        <f t="shared" si="31"/>
        <v>30500</v>
      </c>
      <c r="AW10" s="4">
        <f t="shared" si="31"/>
        <v>30500</v>
      </c>
      <c r="BE10" s="4">
        <f t="shared" ref="BE10:BI10" si="32">(4000*8)+(2500*1)</f>
        <v>34500</v>
      </c>
      <c r="BF10" s="4">
        <f t="shared" si="32"/>
        <v>34500</v>
      </c>
      <c r="BG10" s="4">
        <f t="shared" si="32"/>
        <v>34500</v>
      </c>
      <c r="BH10" s="4">
        <f t="shared" si="32"/>
        <v>34500</v>
      </c>
      <c r="BI10" s="4">
        <f t="shared" si="32"/>
        <v>34500</v>
      </c>
    </row>
    <row r="11" spans="1:61" x14ac:dyDescent="0.2">
      <c r="A11" s="3" t="s">
        <v>103</v>
      </c>
      <c r="B11" s="4"/>
      <c r="C11" s="4"/>
      <c r="D11" s="4"/>
      <c r="E11" s="4"/>
      <c r="F11" s="4"/>
      <c r="G11" s="4"/>
      <c r="H11" s="4"/>
      <c r="I11" s="4"/>
      <c r="J11" s="4">
        <f t="shared" ref="J11:M11" si="33">(2500*1)+(2000*1)+(1000*1)</f>
        <v>5500</v>
      </c>
      <c r="K11" s="4">
        <f t="shared" si="33"/>
        <v>5500</v>
      </c>
      <c r="L11" s="4">
        <f t="shared" si="33"/>
        <v>5500</v>
      </c>
      <c r="M11" s="4">
        <f t="shared" si="33"/>
        <v>5500</v>
      </c>
      <c r="V11" s="4">
        <f t="shared" si="25"/>
        <v>19000</v>
      </c>
      <c r="W11" s="4">
        <f t="shared" si="25"/>
        <v>19000</v>
      </c>
      <c r="X11" s="4">
        <f t="shared" si="25"/>
        <v>19000</v>
      </c>
      <c r="Y11" s="4">
        <f t="shared" si="25"/>
        <v>19000</v>
      </c>
      <c r="Z11" s="4"/>
      <c r="AH11" s="4">
        <f t="shared" ref="AH11:AK11" si="34">(4000*6)+(2500*1)</f>
        <v>26500</v>
      </c>
      <c r="AI11" s="4">
        <f t="shared" si="34"/>
        <v>26500</v>
      </c>
      <c r="AJ11" s="4">
        <f t="shared" si="34"/>
        <v>26500</v>
      </c>
      <c r="AK11" s="4">
        <f t="shared" si="34"/>
        <v>26500</v>
      </c>
      <c r="AT11" s="4">
        <f t="shared" ref="AT11:AW11" si="35">(4000*7)+(2500*1)</f>
        <v>30500</v>
      </c>
      <c r="AU11" s="4">
        <f t="shared" si="35"/>
        <v>30500</v>
      </c>
      <c r="AV11" s="4">
        <f t="shared" si="35"/>
        <v>30500</v>
      </c>
      <c r="AW11" s="4">
        <f t="shared" si="35"/>
        <v>30500</v>
      </c>
      <c r="BF11" s="4">
        <f t="shared" ref="BF11:BI11" si="36">(4000*8)+(2500*1)</f>
        <v>34500</v>
      </c>
      <c r="BG11" s="4">
        <f t="shared" si="36"/>
        <v>34500</v>
      </c>
      <c r="BH11" s="4">
        <f t="shared" si="36"/>
        <v>34500</v>
      </c>
      <c r="BI11" s="4">
        <f t="shared" si="36"/>
        <v>34500</v>
      </c>
    </row>
    <row r="12" spans="1:61" x14ac:dyDescent="0.2">
      <c r="A12" s="3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>
        <f>(3000*1)+(2500*1)+(2000*1)</f>
        <v>7500</v>
      </c>
      <c r="L12" s="4">
        <f t="shared" ref="L12:M14" si="37">(3000*1)+(2500*1)+(2000*1)</f>
        <v>7500</v>
      </c>
      <c r="M12" s="4">
        <f t="shared" si="37"/>
        <v>7500</v>
      </c>
      <c r="W12" s="4">
        <f>(4000*3)+(3000*3)</f>
        <v>21000</v>
      </c>
      <c r="X12" s="4">
        <f t="shared" ref="X12:Y14" si="38">(4000*3)+(3000*3)</f>
        <v>21000</v>
      </c>
      <c r="Y12" s="4">
        <f t="shared" si="38"/>
        <v>21000</v>
      </c>
      <c r="AI12" s="4">
        <f t="shared" ref="AI12:AK12" si="39">(4000*6)+(3000*1)</f>
        <v>27000</v>
      </c>
      <c r="AJ12" s="4">
        <f t="shared" si="39"/>
        <v>27000</v>
      </c>
      <c r="AK12" s="4">
        <f t="shared" si="39"/>
        <v>27000</v>
      </c>
      <c r="AU12" s="4">
        <f t="shared" ref="AU12:AW12" si="40">(4000*7)+(3000*1)</f>
        <v>31000</v>
      </c>
      <c r="AV12" s="4">
        <f t="shared" si="40"/>
        <v>31000</v>
      </c>
      <c r="AW12" s="4">
        <f t="shared" si="40"/>
        <v>31000</v>
      </c>
      <c r="BG12" s="4">
        <f t="shared" ref="BG12:BI12" si="41">(4000*8)+(3000*1)</f>
        <v>35000</v>
      </c>
      <c r="BH12" s="4">
        <f t="shared" si="41"/>
        <v>35000</v>
      </c>
      <c r="BI12" s="4">
        <f t="shared" si="41"/>
        <v>35000</v>
      </c>
    </row>
    <row r="13" spans="1:61" x14ac:dyDescent="0.2">
      <c r="A13" s="3" t="s">
        <v>105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f t="shared" si="37"/>
        <v>7500</v>
      </c>
      <c r="M13" s="4">
        <f t="shared" si="37"/>
        <v>7500</v>
      </c>
      <c r="X13" s="4">
        <f t="shared" si="38"/>
        <v>21000</v>
      </c>
      <c r="Y13" s="4">
        <f t="shared" si="38"/>
        <v>21000</v>
      </c>
      <c r="AJ13" s="4">
        <f t="shared" ref="AJ13:AK13" si="42">(4000*6)+(3000*1)</f>
        <v>27000</v>
      </c>
      <c r="AK13" s="4">
        <f t="shared" si="42"/>
        <v>27000</v>
      </c>
      <c r="AV13" s="4">
        <f t="shared" ref="AV13:AW13" si="43">(4000*7)+(3000*1)</f>
        <v>31000</v>
      </c>
      <c r="AW13" s="4">
        <f t="shared" si="43"/>
        <v>31000</v>
      </c>
      <c r="BH13" s="4">
        <f t="shared" ref="BH13:BI13" si="44">(4000*8)+(3000*1)</f>
        <v>35000</v>
      </c>
      <c r="BI13" s="4">
        <f t="shared" si="44"/>
        <v>35000</v>
      </c>
    </row>
    <row r="14" spans="1:61" x14ac:dyDescent="0.2">
      <c r="A14" s="3" t="s">
        <v>106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f t="shared" si="37"/>
        <v>7500</v>
      </c>
      <c r="Y14" s="4">
        <f t="shared" si="38"/>
        <v>21000</v>
      </c>
      <c r="Z14" s="4"/>
      <c r="AK14" s="4">
        <f>(4000*6)+(3000*1)</f>
        <v>27000</v>
      </c>
      <c r="AW14" s="4">
        <f>(4000*7)+(3000*1)</f>
        <v>31000</v>
      </c>
      <c r="BI14" s="4">
        <f>(4000*8)+(3000*1)</f>
        <v>35000</v>
      </c>
    </row>
    <row r="16" spans="1:61" x14ac:dyDescent="0.2">
      <c r="A16" s="1" t="s">
        <v>254</v>
      </c>
      <c r="B16" s="57">
        <f t="shared" ref="B16:BI16" si="45">SUM(B3:B14)</f>
        <v>1000</v>
      </c>
      <c r="C16" s="57">
        <f t="shared" si="45"/>
        <v>2000</v>
      </c>
      <c r="D16" s="57">
        <f t="shared" si="45"/>
        <v>3000</v>
      </c>
      <c r="E16" s="57">
        <f t="shared" si="45"/>
        <v>6000</v>
      </c>
      <c r="F16" s="57">
        <f t="shared" si="45"/>
        <v>9000</v>
      </c>
      <c r="G16" s="57">
        <f t="shared" si="45"/>
        <v>12000</v>
      </c>
      <c r="H16" s="57">
        <f t="shared" si="45"/>
        <v>17500</v>
      </c>
      <c r="I16" s="57">
        <f t="shared" si="45"/>
        <v>23000</v>
      </c>
      <c r="J16" s="57">
        <f t="shared" si="45"/>
        <v>28500</v>
      </c>
      <c r="K16" s="57">
        <f t="shared" si="45"/>
        <v>36000</v>
      </c>
      <c r="L16" s="57">
        <f t="shared" si="45"/>
        <v>43500</v>
      </c>
      <c r="M16" s="57">
        <f t="shared" si="45"/>
        <v>51000</v>
      </c>
      <c r="N16" s="57">
        <f t="shared" si="45"/>
        <v>12000</v>
      </c>
      <c r="O16" s="57">
        <f t="shared" si="45"/>
        <v>24000</v>
      </c>
      <c r="P16" s="57">
        <f t="shared" si="45"/>
        <v>36000</v>
      </c>
      <c r="Q16" s="57">
        <f t="shared" si="45"/>
        <v>52500</v>
      </c>
      <c r="R16" s="57">
        <f t="shared" si="45"/>
        <v>69000</v>
      </c>
      <c r="S16" s="57">
        <f t="shared" si="45"/>
        <v>85500</v>
      </c>
      <c r="T16" s="57">
        <f t="shared" si="45"/>
        <v>104500</v>
      </c>
      <c r="U16" s="57">
        <f t="shared" si="45"/>
        <v>123500</v>
      </c>
      <c r="V16" s="57">
        <f t="shared" si="45"/>
        <v>142500</v>
      </c>
      <c r="W16" s="57">
        <f t="shared" si="45"/>
        <v>163500</v>
      </c>
      <c r="X16" s="57">
        <f t="shared" si="45"/>
        <v>184500</v>
      </c>
      <c r="Y16" s="57">
        <f t="shared" si="45"/>
        <v>205500</v>
      </c>
      <c r="Z16" s="57">
        <f t="shared" si="45"/>
        <v>23500</v>
      </c>
      <c r="AA16" s="57">
        <f t="shared" si="45"/>
        <v>47000</v>
      </c>
      <c r="AB16" s="57">
        <f t="shared" si="45"/>
        <v>70500</v>
      </c>
      <c r="AC16" s="57">
        <f t="shared" si="45"/>
        <v>96500</v>
      </c>
      <c r="AD16" s="57">
        <f t="shared" si="45"/>
        <v>122500</v>
      </c>
      <c r="AE16" s="57">
        <f t="shared" si="45"/>
        <v>148500</v>
      </c>
      <c r="AF16" s="57">
        <f t="shared" si="45"/>
        <v>175000</v>
      </c>
      <c r="AG16" s="57">
        <f t="shared" si="45"/>
        <v>201500</v>
      </c>
      <c r="AH16" s="57">
        <f t="shared" si="45"/>
        <v>228000</v>
      </c>
      <c r="AI16" s="57">
        <f t="shared" si="45"/>
        <v>255000</v>
      </c>
      <c r="AJ16" s="57">
        <f t="shared" si="45"/>
        <v>282000</v>
      </c>
      <c r="AK16" s="57">
        <f t="shared" si="45"/>
        <v>309000</v>
      </c>
      <c r="AL16" s="57">
        <f t="shared" si="45"/>
        <v>28500</v>
      </c>
      <c r="AM16" s="57">
        <f t="shared" si="45"/>
        <v>57000</v>
      </c>
      <c r="AN16" s="57">
        <f t="shared" si="45"/>
        <v>85500</v>
      </c>
      <c r="AO16" s="57">
        <f t="shared" si="45"/>
        <v>115500</v>
      </c>
      <c r="AP16" s="57">
        <f t="shared" si="45"/>
        <v>145500</v>
      </c>
      <c r="AQ16" s="57">
        <f t="shared" si="45"/>
        <v>175500</v>
      </c>
      <c r="AR16" s="57">
        <f t="shared" si="45"/>
        <v>206000</v>
      </c>
      <c r="AS16" s="57">
        <f t="shared" si="45"/>
        <v>236500</v>
      </c>
      <c r="AT16" s="57">
        <f t="shared" si="45"/>
        <v>267000</v>
      </c>
      <c r="AU16" s="57">
        <f t="shared" si="45"/>
        <v>298000</v>
      </c>
      <c r="AV16" s="57">
        <f t="shared" si="45"/>
        <v>329000</v>
      </c>
      <c r="AW16" s="57">
        <f t="shared" si="45"/>
        <v>360000</v>
      </c>
      <c r="AX16" s="57">
        <f t="shared" si="45"/>
        <v>32500</v>
      </c>
      <c r="AY16" s="57">
        <f t="shared" si="45"/>
        <v>65000</v>
      </c>
      <c r="AZ16" s="57">
        <f t="shared" si="45"/>
        <v>97500</v>
      </c>
      <c r="BA16" s="57">
        <f t="shared" si="45"/>
        <v>131500</v>
      </c>
      <c r="BB16" s="57">
        <f t="shared" si="45"/>
        <v>165500</v>
      </c>
      <c r="BC16" s="57">
        <f t="shared" si="45"/>
        <v>199500</v>
      </c>
      <c r="BD16" s="57">
        <f t="shared" si="45"/>
        <v>234000</v>
      </c>
      <c r="BE16" s="57">
        <f t="shared" si="45"/>
        <v>268500</v>
      </c>
      <c r="BF16" s="57">
        <f t="shared" si="45"/>
        <v>303000</v>
      </c>
      <c r="BG16" s="57">
        <f t="shared" si="45"/>
        <v>338000</v>
      </c>
      <c r="BH16" s="57">
        <f t="shared" si="45"/>
        <v>373000</v>
      </c>
      <c r="BI16" s="57">
        <f t="shared" si="45"/>
        <v>408000</v>
      </c>
    </row>
    <row r="17" spans="1:61" x14ac:dyDescent="0.2">
      <c r="M17" s="4">
        <f>SUM(B16:M16)</f>
        <v>232500</v>
      </c>
      <c r="Y17" s="4">
        <f>SUM(N16:Y16)</f>
        <v>1203000</v>
      </c>
      <c r="AK17" s="4">
        <f>SUM(Z16:AK16)</f>
        <v>1959000</v>
      </c>
      <c r="AW17" s="4">
        <f>SUM(AL16:AW16)</f>
        <v>2304000</v>
      </c>
      <c r="BI17" s="4">
        <f>SUM(AX16:BI16)</f>
        <v>2616000</v>
      </c>
    </row>
    <row r="18" spans="1:61" x14ac:dyDescent="0.2">
      <c r="A18" s="1"/>
      <c r="B18" s="2" t="s">
        <v>255</v>
      </c>
      <c r="C18" s="2" t="s">
        <v>256</v>
      </c>
      <c r="D18" s="2" t="s">
        <v>257</v>
      </c>
      <c r="E18" s="2"/>
      <c r="F18" s="2" t="s">
        <v>258</v>
      </c>
      <c r="G18" s="2" t="s">
        <v>259</v>
      </c>
      <c r="H18" s="2" t="s">
        <v>260</v>
      </c>
      <c r="I18" s="2" t="s">
        <v>82</v>
      </c>
      <c r="K18" s="2" t="s">
        <v>258</v>
      </c>
      <c r="L18" s="2" t="s">
        <v>259</v>
      </c>
      <c r="M18" s="2" t="s">
        <v>260</v>
      </c>
      <c r="N18" s="2" t="s">
        <v>82</v>
      </c>
    </row>
    <row r="19" spans="1:61" x14ac:dyDescent="0.2">
      <c r="B19" s="3">
        <v>3</v>
      </c>
      <c r="C19" s="3">
        <v>1</v>
      </c>
      <c r="D19" s="3">
        <v>75000</v>
      </c>
      <c r="F19" s="4">
        <f t="shared" ref="F19:F23" si="46">B19*D19</f>
        <v>225000</v>
      </c>
      <c r="G19" s="4"/>
      <c r="H19" s="4"/>
      <c r="K19" s="4">
        <f>M17</f>
        <v>232500</v>
      </c>
      <c r="L19" s="4">
        <v>710000</v>
      </c>
      <c r="N19" s="15">
        <f t="shared" ref="N19:N23" si="47">SUM(K19:M19)</f>
        <v>942500</v>
      </c>
      <c r="P19" s="3">
        <f>4000/0.5%</f>
        <v>800000</v>
      </c>
    </row>
    <row r="20" spans="1:61" x14ac:dyDescent="0.2">
      <c r="B20" s="3">
        <v>6</v>
      </c>
      <c r="C20" s="3">
        <v>2</v>
      </c>
      <c r="D20" s="3">
        <v>84000</v>
      </c>
      <c r="F20" s="4">
        <f t="shared" si="46"/>
        <v>504000</v>
      </c>
      <c r="G20" s="4">
        <f>F19*85%</f>
        <v>191250</v>
      </c>
      <c r="H20" s="4">
        <f t="shared" ref="H20:H23" si="48">G20*5%</f>
        <v>9562.5</v>
      </c>
      <c r="I20" s="15">
        <f t="shared" ref="I20:I23" si="49">SUM(F20:H20)</f>
        <v>704812.5</v>
      </c>
      <c r="K20" s="4">
        <f>Y17</f>
        <v>1203000</v>
      </c>
      <c r="L20" s="4">
        <f t="shared" ref="L20:L23" si="50">N19*85%</f>
        <v>801125</v>
      </c>
      <c r="M20" s="4">
        <f t="shared" ref="M20:M23" si="51">L20*5%</f>
        <v>40056.25</v>
      </c>
      <c r="N20" s="15">
        <f t="shared" si="47"/>
        <v>2044181.25</v>
      </c>
    </row>
    <row r="21" spans="1:61" ht="15.75" customHeight="1" x14ac:dyDescent="0.2">
      <c r="B21" s="3">
        <v>7</v>
      </c>
      <c r="C21" s="3">
        <v>3</v>
      </c>
      <c r="D21" s="3">
        <v>100000</v>
      </c>
      <c r="F21" s="4">
        <f t="shared" si="46"/>
        <v>700000</v>
      </c>
      <c r="G21" s="4">
        <f t="shared" ref="G21:G23" si="52">I20*85%</f>
        <v>599090.625</v>
      </c>
      <c r="H21" s="4">
        <f t="shared" si="48"/>
        <v>29954.53125</v>
      </c>
      <c r="I21" s="15">
        <f t="shared" si="49"/>
        <v>1329045.15625</v>
      </c>
      <c r="K21" s="4">
        <f>AK17</f>
        <v>1959000</v>
      </c>
      <c r="L21" s="4">
        <f t="shared" si="50"/>
        <v>1737554.0625</v>
      </c>
      <c r="M21" s="4">
        <f t="shared" si="51"/>
        <v>86877.703125</v>
      </c>
      <c r="N21" s="15">
        <f t="shared" si="47"/>
        <v>3783431.765625</v>
      </c>
    </row>
    <row r="22" spans="1:61" ht="15.75" customHeight="1" x14ac:dyDescent="0.2">
      <c r="B22" s="3">
        <v>8</v>
      </c>
      <c r="C22" s="3">
        <v>4</v>
      </c>
      <c r="D22" s="3">
        <v>100000</v>
      </c>
      <c r="F22" s="4">
        <f t="shared" si="46"/>
        <v>800000</v>
      </c>
      <c r="G22" s="4">
        <f t="shared" si="52"/>
        <v>1129688.3828125</v>
      </c>
      <c r="H22" s="4">
        <f t="shared" si="48"/>
        <v>56484.419140625003</v>
      </c>
      <c r="I22" s="15">
        <f t="shared" si="49"/>
        <v>1986172.801953125</v>
      </c>
      <c r="K22" s="4">
        <f>AW17</f>
        <v>2304000</v>
      </c>
      <c r="L22" s="4">
        <f t="shared" si="50"/>
        <v>3215917.0007812497</v>
      </c>
      <c r="M22" s="4">
        <f t="shared" si="51"/>
        <v>160795.8500390625</v>
      </c>
      <c r="N22" s="15">
        <f t="shared" si="47"/>
        <v>5680712.8508203113</v>
      </c>
    </row>
    <row r="23" spans="1:61" ht="15.75" customHeight="1" x14ac:dyDescent="0.2">
      <c r="B23" s="3">
        <v>9</v>
      </c>
      <c r="C23" s="3">
        <v>5</v>
      </c>
      <c r="D23" s="3">
        <v>120000</v>
      </c>
      <c r="F23" s="4">
        <f t="shared" si="46"/>
        <v>1080000</v>
      </c>
      <c r="G23" s="4">
        <f t="shared" si="52"/>
        <v>1688246.8816601562</v>
      </c>
      <c r="H23" s="4">
        <f t="shared" si="48"/>
        <v>84412.344083007818</v>
      </c>
      <c r="I23" s="15">
        <f t="shared" si="49"/>
        <v>2852659.2257431638</v>
      </c>
      <c r="K23" s="4">
        <f>BI17</f>
        <v>2616000</v>
      </c>
      <c r="L23" s="4">
        <f t="shared" si="50"/>
        <v>4828605.9231972648</v>
      </c>
      <c r="M23" s="4">
        <f t="shared" si="51"/>
        <v>241430.29615986324</v>
      </c>
      <c r="N23" s="15">
        <f t="shared" si="47"/>
        <v>7686036.2193571283</v>
      </c>
    </row>
    <row r="24" spans="1:61" ht="15.75" customHeight="1" x14ac:dyDescent="0.2">
      <c r="F24" s="4"/>
      <c r="G24" s="4"/>
      <c r="H24" s="4"/>
      <c r="I24" s="15"/>
      <c r="K24" s="4"/>
      <c r="L24" s="4"/>
      <c r="M24" s="4"/>
      <c r="N24" s="15"/>
    </row>
    <row r="25" spans="1:61" ht="15.75" customHeight="1" x14ac:dyDescent="0.2">
      <c r="A25" s="1" t="s">
        <v>261</v>
      </c>
      <c r="L25" s="4"/>
      <c r="N25" s="15"/>
    </row>
    <row r="26" spans="1:61" ht="15.75" customHeight="1" x14ac:dyDescent="0.2">
      <c r="B26" s="2" t="str">
        <f t="shared" ref="B26:BI26" si="53">B2</f>
        <v>Month 1</v>
      </c>
      <c r="C26" s="2" t="str">
        <f t="shared" si="53"/>
        <v>Month 2</v>
      </c>
      <c r="D26" s="2" t="str">
        <f t="shared" si="53"/>
        <v>Month 3</v>
      </c>
      <c r="E26" s="2" t="str">
        <f t="shared" si="53"/>
        <v>Month 4</v>
      </c>
      <c r="F26" s="2" t="str">
        <f t="shared" si="53"/>
        <v>Month 5</v>
      </c>
      <c r="G26" s="2" t="str">
        <f t="shared" si="53"/>
        <v>Month 6</v>
      </c>
      <c r="H26" s="2" t="str">
        <f t="shared" si="53"/>
        <v>Month 7</v>
      </c>
      <c r="I26" s="2" t="str">
        <f t="shared" si="53"/>
        <v>Month 8</v>
      </c>
      <c r="J26" s="2" t="str">
        <f t="shared" si="53"/>
        <v>Month 9</v>
      </c>
      <c r="K26" s="2" t="str">
        <f t="shared" si="53"/>
        <v>Month 10</v>
      </c>
      <c r="L26" s="2" t="str">
        <f t="shared" si="53"/>
        <v>Month 11</v>
      </c>
      <c r="M26" s="2" t="str">
        <f t="shared" si="53"/>
        <v>Month 12</v>
      </c>
      <c r="N26" s="2" t="str">
        <f t="shared" si="53"/>
        <v>Month 13</v>
      </c>
      <c r="O26" s="2" t="str">
        <f t="shared" si="53"/>
        <v>Month 14</v>
      </c>
      <c r="P26" s="2" t="str">
        <f t="shared" si="53"/>
        <v>Month 15</v>
      </c>
      <c r="Q26" s="2" t="str">
        <f t="shared" si="53"/>
        <v>Month 16</v>
      </c>
      <c r="R26" s="2" t="str">
        <f t="shared" si="53"/>
        <v>Month 17</v>
      </c>
      <c r="S26" s="2" t="str">
        <f t="shared" si="53"/>
        <v>Month 18</v>
      </c>
      <c r="T26" s="2" t="str">
        <f t="shared" si="53"/>
        <v>Month 19</v>
      </c>
      <c r="U26" s="2" t="str">
        <f t="shared" si="53"/>
        <v>Month 20</v>
      </c>
      <c r="V26" s="2" t="str">
        <f t="shared" si="53"/>
        <v>Month 21</v>
      </c>
      <c r="W26" s="2" t="str">
        <f t="shared" si="53"/>
        <v>Month 22</v>
      </c>
      <c r="X26" s="2" t="str">
        <f t="shared" si="53"/>
        <v>Month 23</v>
      </c>
      <c r="Y26" s="2" t="str">
        <f t="shared" si="53"/>
        <v>Month 24</v>
      </c>
      <c r="Z26" s="2" t="str">
        <f t="shared" si="53"/>
        <v>Month 25</v>
      </c>
      <c r="AA26" s="2" t="str">
        <f t="shared" si="53"/>
        <v>Month 26</v>
      </c>
      <c r="AB26" s="2" t="str">
        <f t="shared" si="53"/>
        <v>Month 27</v>
      </c>
      <c r="AC26" s="2" t="str">
        <f t="shared" si="53"/>
        <v>Month 28</v>
      </c>
      <c r="AD26" s="2" t="str">
        <f t="shared" si="53"/>
        <v>Month 29</v>
      </c>
      <c r="AE26" s="2" t="str">
        <f t="shared" si="53"/>
        <v>Month 30</v>
      </c>
      <c r="AF26" s="2" t="str">
        <f t="shared" si="53"/>
        <v>Month 31</v>
      </c>
      <c r="AG26" s="2" t="str">
        <f t="shared" si="53"/>
        <v>Month 32</v>
      </c>
      <c r="AH26" s="2" t="str">
        <f t="shared" si="53"/>
        <v>Month 33</v>
      </c>
      <c r="AI26" s="2" t="str">
        <f t="shared" si="53"/>
        <v>Month 34</v>
      </c>
      <c r="AJ26" s="2" t="str">
        <f t="shared" si="53"/>
        <v>Month 35</v>
      </c>
      <c r="AK26" s="2" t="str">
        <f t="shared" si="53"/>
        <v>Month 36</v>
      </c>
      <c r="AL26" s="2" t="str">
        <f t="shared" si="53"/>
        <v>Month 37</v>
      </c>
      <c r="AM26" s="2" t="str">
        <f t="shared" si="53"/>
        <v>Month 38</v>
      </c>
      <c r="AN26" s="2" t="str">
        <f t="shared" si="53"/>
        <v>Month 39</v>
      </c>
      <c r="AO26" s="2" t="str">
        <f t="shared" si="53"/>
        <v>Month 40</v>
      </c>
      <c r="AP26" s="2" t="str">
        <f t="shared" si="53"/>
        <v>Month 41</v>
      </c>
      <c r="AQ26" s="2" t="str">
        <f t="shared" si="53"/>
        <v>Month 42</v>
      </c>
      <c r="AR26" s="2" t="str">
        <f t="shared" si="53"/>
        <v>Month 43</v>
      </c>
      <c r="AS26" s="2" t="str">
        <f t="shared" si="53"/>
        <v>Month 44</v>
      </c>
      <c r="AT26" s="2" t="str">
        <f t="shared" si="53"/>
        <v>Month 45</v>
      </c>
      <c r="AU26" s="2" t="str">
        <f t="shared" si="53"/>
        <v>Month 46</v>
      </c>
      <c r="AV26" s="2" t="str">
        <f t="shared" si="53"/>
        <v>Month 47</v>
      </c>
      <c r="AW26" s="2" t="str">
        <f t="shared" si="53"/>
        <v>Month 48</v>
      </c>
      <c r="AX26" s="2" t="str">
        <f t="shared" si="53"/>
        <v>Month 49</v>
      </c>
      <c r="AY26" s="2" t="str">
        <f t="shared" si="53"/>
        <v>Month 50</v>
      </c>
      <c r="AZ26" s="2" t="str">
        <f t="shared" si="53"/>
        <v>Month 51</v>
      </c>
      <c r="BA26" s="2" t="str">
        <f t="shared" si="53"/>
        <v>Month 52</v>
      </c>
      <c r="BB26" s="2" t="str">
        <f t="shared" si="53"/>
        <v>Month 53</v>
      </c>
      <c r="BC26" s="2" t="str">
        <f t="shared" si="53"/>
        <v>Month 54</v>
      </c>
      <c r="BD26" s="2" t="str">
        <f t="shared" si="53"/>
        <v>Month 55</v>
      </c>
      <c r="BE26" s="2" t="str">
        <f t="shared" si="53"/>
        <v>Month 56</v>
      </c>
      <c r="BF26" s="2" t="str">
        <f t="shared" si="53"/>
        <v>Month 57</v>
      </c>
      <c r="BG26" s="2" t="str">
        <f t="shared" si="53"/>
        <v>Month 58</v>
      </c>
      <c r="BH26" s="2" t="str">
        <f t="shared" si="53"/>
        <v>Month 59</v>
      </c>
      <c r="BI26" s="2" t="str">
        <f t="shared" si="53"/>
        <v>Month 60</v>
      </c>
    </row>
    <row r="27" spans="1:61" ht="15.75" customHeight="1" x14ac:dyDescent="0.2">
      <c r="A27" s="3" t="s">
        <v>95</v>
      </c>
      <c r="B27" s="4">
        <f t="shared" ref="B27:BI27" si="54">B3/0.5%</f>
        <v>200000</v>
      </c>
      <c r="C27" s="4">
        <f t="shared" si="54"/>
        <v>200000</v>
      </c>
      <c r="D27" s="4">
        <f t="shared" si="54"/>
        <v>200000</v>
      </c>
      <c r="E27" s="4">
        <f t="shared" si="54"/>
        <v>200000</v>
      </c>
      <c r="F27" s="4">
        <f t="shared" si="54"/>
        <v>200000</v>
      </c>
      <c r="G27" s="4">
        <f t="shared" si="54"/>
        <v>200000</v>
      </c>
      <c r="H27" s="4">
        <f t="shared" si="54"/>
        <v>200000</v>
      </c>
      <c r="I27" s="4">
        <f t="shared" si="54"/>
        <v>200000</v>
      </c>
      <c r="J27" s="4">
        <f t="shared" si="54"/>
        <v>200000</v>
      </c>
      <c r="K27" s="4">
        <f t="shared" si="54"/>
        <v>200000</v>
      </c>
      <c r="L27" s="4">
        <f t="shared" si="54"/>
        <v>200000</v>
      </c>
      <c r="M27" s="4">
        <f t="shared" si="54"/>
        <v>200000</v>
      </c>
      <c r="N27" s="4">
        <f t="shared" si="54"/>
        <v>2400000</v>
      </c>
      <c r="O27" s="4">
        <f t="shared" si="54"/>
        <v>2400000</v>
      </c>
      <c r="P27" s="4">
        <f t="shared" si="54"/>
        <v>2400000</v>
      </c>
      <c r="Q27" s="4">
        <f t="shared" si="54"/>
        <v>2400000</v>
      </c>
      <c r="R27" s="4">
        <f t="shared" si="54"/>
        <v>2400000</v>
      </c>
      <c r="S27" s="4">
        <f t="shared" si="54"/>
        <v>2400000</v>
      </c>
      <c r="T27" s="4">
        <f t="shared" si="54"/>
        <v>2400000</v>
      </c>
      <c r="U27" s="4">
        <f t="shared" si="54"/>
        <v>2400000</v>
      </c>
      <c r="V27" s="4">
        <f t="shared" si="54"/>
        <v>2400000</v>
      </c>
      <c r="W27" s="4">
        <f t="shared" si="54"/>
        <v>2400000</v>
      </c>
      <c r="X27" s="4">
        <f t="shared" si="54"/>
        <v>2400000</v>
      </c>
      <c r="Y27" s="4">
        <f t="shared" si="54"/>
        <v>2400000</v>
      </c>
      <c r="Z27" s="4">
        <f t="shared" si="54"/>
        <v>4700000</v>
      </c>
      <c r="AA27" s="4">
        <f t="shared" si="54"/>
        <v>4700000</v>
      </c>
      <c r="AB27" s="4">
        <f t="shared" si="54"/>
        <v>4700000</v>
      </c>
      <c r="AC27" s="4">
        <f t="shared" si="54"/>
        <v>4700000</v>
      </c>
      <c r="AD27" s="4">
        <f t="shared" si="54"/>
        <v>4700000</v>
      </c>
      <c r="AE27" s="4">
        <f t="shared" si="54"/>
        <v>4700000</v>
      </c>
      <c r="AF27" s="4">
        <f t="shared" si="54"/>
        <v>4700000</v>
      </c>
      <c r="AG27" s="4">
        <f t="shared" si="54"/>
        <v>4700000</v>
      </c>
      <c r="AH27" s="4">
        <f t="shared" si="54"/>
        <v>4700000</v>
      </c>
      <c r="AI27" s="4">
        <f t="shared" si="54"/>
        <v>4700000</v>
      </c>
      <c r="AJ27" s="4">
        <f t="shared" si="54"/>
        <v>4700000</v>
      </c>
      <c r="AK27" s="4">
        <f t="shared" si="54"/>
        <v>4700000</v>
      </c>
      <c r="AL27" s="4">
        <f t="shared" si="54"/>
        <v>5700000</v>
      </c>
      <c r="AM27" s="4">
        <f t="shared" si="54"/>
        <v>5700000</v>
      </c>
      <c r="AN27" s="4">
        <f t="shared" si="54"/>
        <v>5700000</v>
      </c>
      <c r="AO27" s="4">
        <f t="shared" si="54"/>
        <v>5700000</v>
      </c>
      <c r="AP27" s="4">
        <f t="shared" si="54"/>
        <v>5700000</v>
      </c>
      <c r="AQ27" s="4">
        <f t="shared" si="54"/>
        <v>5700000</v>
      </c>
      <c r="AR27" s="4">
        <f t="shared" si="54"/>
        <v>5700000</v>
      </c>
      <c r="AS27" s="4">
        <f t="shared" si="54"/>
        <v>5700000</v>
      </c>
      <c r="AT27" s="4">
        <f t="shared" si="54"/>
        <v>5700000</v>
      </c>
      <c r="AU27" s="4">
        <f t="shared" si="54"/>
        <v>5700000</v>
      </c>
      <c r="AV27" s="4">
        <f t="shared" si="54"/>
        <v>5700000</v>
      </c>
      <c r="AW27" s="4">
        <f t="shared" si="54"/>
        <v>5700000</v>
      </c>
      <c r="AX27" s="4">
        <f t="shared" si="54"/>
        <v>6500000</v>
      </c>
      <c r="AY27" s="4">
        <f t="shared" si="54"/>
        <v>6500000</v>
      </c>
      <c r="AZ27" s="4">
        <f t="shared" si="54"/>
        <v>6500000</v>
      </c>
      <c r="BA27" s="4">
        <f t="shared" si="54"/>
        <v>6500000</v>
      </c>
      <c r="BB27" s="4">
        <f t="shared" si="54"/>
        <v>6500000</v>
      </c>
      <c r="BC27" s="4">
        <f t="shared" si="54"/>
        <v>6500000</v>
      </c>
      <c r="BD27" s="4">
        <f t="shared" si="54"/>
        <v>6500000</v>
      </c>
      <c r="BE27" s="4">
        <f t="shared" si="54"/>
        <v>6500000</v>
      </c>
      <c r="BF27" s="4">
        <f t="shared" si="54"/>
        <v>6500000</v>
      </c>
      <c r="BG27" s="4">
        <f t="shared" si="54"/>
        <v>6500000</v>
      </c>
      <c r="BH27" s="4">
        <f t="shared" si="54"/>
        <v>6500000</v>
      </c>
      <c r="BI27" s="4">
        <f t="shared" si="54"/>
        <v>6500000</v>
      </c>
    </row>
    <row r="28" spans="1:61" ht="15.75" customHeight="1" x14ac:dyDescent="0.2">
      <c r="A28" s="3" t="s">
        <v>96</v>
      </c>
      <c r="C28" s="4">
        <f t="shared" ref="C28:M28" si="55">C4/0.5%</f>
        <v>200000</v>
      </c>
      <c r="D28" s="4">
        <f t="shared" si="55"/>
        <v>200000</v>
      </c>
      <c r="E28" s="4">
        <f t="shared" si="55"/>
        <v>200000</v>
      </c>
      <c r="F28" s="4">
        <f t="shared" si="55"/>
        <v>200000</v>
      </c>
      <c r="G28" s="4">
        <f t="shared" si="55"/>
        <v>200000</v>
      </c>
      <c r="H28" s="4">
        <f t="shared" si="55"/>
        <v>200000</v>
      </c>
      <c r="I28" s="4">
        <f t="shared" si="55"/>
        <v>200000</v>
      </c>
      <c r="J28" s="4">
        <f t="shared" si="55"/>
        <v>200000</v>
      </c>
      <c r="K28" s="4">
        <f t="shared" si="55"/>
        <v>200000</v>
      </c>
      <c r="L28" s="4">
        <f t="shared" si="55"/>
        <v>200000</v>
      </c>
      <c r="M28" s="4">
        <f t="shared" si="55"/>
        <v>200000</v>
      </c>
      <c r="N28" s="4"/>
      <c r="O28" s="4">
        <f t="shared" ref="O28:Y28" si="56">O4/0.5%</f>
        <v>2400000</v>
      </c>
      <c r="P28" s="4">
        <f t="shared" si="56"/>
        <v>2400000</v>
      </c>
      <c r="Q28" s="4">
        <f t="shared" si="56"/>
        <v>2400000</v>
      </c>
      <c r="R28" s="4">
        <f t="shared" si="56"/>
        <v>2400000</v>
      </c>
      <c r="S28" s="4">
        <f t="shared" si="56"/>
        <v>2400000</v>
      </c>
      <c r="T28" s="4">
        <f t="shared" si="56"/>
        <v>2400000</v>
      </c>
      <c r="U28" s="4">
        <f t="shared" si="56"/>
        <v>2400000</v>
      </c>
      <c r="V28" s="4">
        <f t="shared" si="56"/>
        <v>2400000</v>
      </c>
      <c r="W28" s="4">
        <f t="shared" si="56"/>
        <v>2400000</v>
      </c>
      <c r="X28" s="4">
        <f t="shared" si="56"/>
        <v>2400000</v>
      </c>
      <c r="Y28" s="4">
        <f t="shared" si="56"/>
        <v>2400000</v>
      </c>
      <c r="Z28" s="4"/>
      <c r="AA28" s="4">
        <f t="shared" ref="AA28:AK28" si="57">AA4/0.5%</f>
        <v>4700000</v>
      </c>
      <c r="AB28" s="4">
        <f t="shared" si="57"/>
        <v>4700000</v>
      </c>
      <c r="AC28" s="4">
        <f t="shared" si="57"/>
        <v>4700000</v>
      </c>
      <c r="AD28" s="4">
        <f t="shared" si="57"/>
        <v>4700000</v>
      </c>
      <c r="AE28" s="4">
        <f t="shared" si="57"/>
        <v>4700000</v>
      </c>
      <c r="AF28" s="4">
        <f t="shared" si="57"/>
        <v>4700000</v>
      </c>
      <c r="AG28" s="4">
        <f t="shared" si="57"/>
        <v>4700000</v>
      </c>
      <c r="AH28" s="4">
        <f t="shared" si="57"/>
        <v>4700000</v>
      </c>
      <c r="AI28" s="4">
        <f t="shared" si="57"/>
        <v>4700000</v>
      </c>
      <c r="AJ28" s="4">
        <f t="shared" si="57"/>
        <v>4700000</v>
      </c>
      <c r="AK28" s="4">
        <f t="shared" si="57"/>
        <v>4700000</v>
      </c>
      <c r="AL28" s="4"/>
      <c r="AM28" s="4">
        <f t="shared" ref="AM28:AW28" si="58">AM4/0.5%</f>
        <v>5700000</v>
      </c>
      <c r="AN28" s="4">
        <f t="shared" si="58"/>
        <v>5700000</v>
      </c>
      <c r="AO28" s="4">
        <f t="shared" si="58"/>
        <v>5700000</v>
      </c>
      <c r="AP28" s="4">
        <f t="shared" si="58"/>
        <v>5700000</v>
      </c>
      <c r="AQ28" s="4">
        <f t="shared" si="58"/>
        <v>5700000</v>
      </c>
      <c r="AR28" s="4">
        <f t="shared" si="58"/>
        <v>5700000</v>
      </c>
      <c r="AS28" s="4">
        <f t="shared" si="58"/>
        <v>5700000</v>
      </c>
      <c r="AT28" s="4">
        <f t="shared" si="58"/>
        <v>5700000</v>
      </c>
      <c r="AU28" s="4">
        <f t="shared" si="58"/>
        <v>5700000</v>
      </c>
      <c r="AV28" s="4">
        <f t="shared" si="58"/>
        <v>5700000</v>
      </c>
      <c r="AW28" s="4">
        <f t="shared" si="58"/>
        <v>5700000</v>
      </c>
      <c r="AX28" s="4"/>
      <c r="AY28" s="4">
        <f t="shared" ref="AY28:BI28" si="59">AY4/0.5%</f>
        <v>6500000</v>
      </c>
      <c r="AZ28" s="4">
        <f t="shared" si="59"/>
        <v>6500000</v>
      </c>
      <c r="BA28" s="4">
        <f t="shared" si="59"/>
        <v>6500000</v>
      </c>
      <c r="BB28" s="4">
        <f t="shared" si="59"/>
        <v>6500000</v>
      </c>
      <c r="BC28" s="4">
        <f t="shared" si="59"/>
        <v>6500000</v>
      </c>
      <c r="BD28" s="4">
        <f t="shared" si="59"/>
        <v>6500000</v>
      </c>
      <c r="BE28" s="4">
        <f t="shared" si="59"/>
        <v>6500000</v>
      </c>
      <c r="BF28" s="4">
        <f t="shared" si="59"/>
        <v>6500000</v>
      </c>
      <c r="BG28" s="4">
        <f t="shared" si="59"/>
        <v>6500000</v>
      </c>
      <c r="BH28" s="4">
        <f t="shared" si="59"/>
        <v>6500000</v>
      </c>
      <c r="BI28" s="4">
        <f t="shared" si="59"/>
        <v>6500000</v>
      </c>
    </row>
    <row r="29" spans="1:61" ht="15.75" customHeight="1" x14ac:dyDescent="0.2">
      <c r="A29" s="3" t="s">
        <v>97</v>
      </c>
      <c r="D29" s="4">
        <f t="shared" ref="D29:M29" si="60">D5/0.5%</f>
        <v>200000</v>
      </c>
      <c r="E29" s="4">
        <f t="shared" si="60"/>
        <v>200000</v>
      </c>
      <c r="F29" s="4">
        <f t="shared" si="60"/>
        <v>200000</v>
      </c>
      <c r="G29" s="4">
        <f t="shared" si="60"/>
        <v>200000</v>
      </c>
      <c r="H29" s="4">
        <f t="shared" si="60"/>
        <v>200000</v>
      </c>
      <c r="I29" s="4">
        <f t="shared" si="60"/>
        <v>200000</v>
      </c>
      <c r="J29" s="4">
        <f t="shared" si="60"/>
        <v>200000</v>
      </c>
      <c r="K29" s="4">
        <f t="shared" si="60"/>
        <v>200000</v>
      </c>
      <c r="L29" s="4">
        <f t="shared" si="60"/>
        <v>200000</v>
      </c>
      <c r="M29" s="4">
        <f t="shared" si="60"/>
        <v>200000</v>
      </c>
      <c r="N29" s="4"/>
      <c r="O29" s="4"/>
      <c r="P29" s="4">
        <f t="shared" ref="P29:Y29" si="61">P5/0.5%</f>
        <v>2400000</v>
      </c>
      <c r="Q29" s="4">
        <f t="shared" si="61"/>
        <v>2400000</v>
      </c>
      <c r="R29" s="4">
        <f t="shared" si="61"/>
        <v>2400000</v>
      </c>
      <c r="S29" s="4">
        <f t="shared" si="61"/>
        <v>2400000</v>
      </c>
      <c r="T29" s="4">
        <f t="shared" si="61"/>
        <v>2400000</v>
      </c>
      <c r="U29" s="4">
        <f t="shared" si="61"/>
        <v>2400000</v>
      </c>
      <c r="V29" s="4">
        <f t="shared" si="61"/>
        <v>2400000</v>
      </c>
      <c r="W29" s="4">
        <f t="shared" si="61"/>
        <v>2400000</v>
      </c>
      <c r="X29" s="4">
        <f t="shared" si="61"/>
        <v>2400000</v>
      </c>
      <c r="Y29" s="4">
        <f t="shared" si="61"/>
        <v>2400000</v>
      </c>
      <c r="Z29" s="4"/>
      <c r="AA29" s="4"/>
      <c r="AB29" s="4">
        <f t="shared" ref="AB29:AK29" si="62">AB5/0.5%</f>
        <v>4700000</v>
      </c>
      <c r="AC29" s="4">
        <f t="shared" si="62"/>
        <v>4700000</v>
      </c>
      <c r="AD29" s="4">
        <f t="shared" si="62"/>
        <v>4700000</v>
      </c>
      <c r="AE29" s="4">
        <f t="shared" si="62"/>
        <v>4700000</v>
      </c>
      <c r="AF29" s="4">
        <f t="shared" si="62"/>
        <v>4700000</v>
      </c>
      <c r="AG29" s="4">
        <f t="shared" si="62"/>
        <v>4700000</v>
      </c>
      <c r="AH29" s="4">
        <f t="shared" si="62"/>
        <v>4700000</v>
      </c>
      <c r="AI29" s="4">
        <f t="shared" si="62"/>
        <v>4700000</v>
      </c>
      <c r="AJ29" s="4">
        <f t="shared" si="62"/>
        <v>4700000</v>
      </c>
      <c r="AK29" s="4">
        <f t="shared" si="62"/>
        <v>4700000</v>
      </c>
      <c r="AL29" s="4"/>
      <c r="AM29" s="4"/>
      <c r="AN29" s="4">
        <f t="shared" ref="AN29:AW29" si="63">AN5/0.5%</f>
        <v>5700000</v>
      </c>
      <c r="AO29" s="4">
        <f t="shared" si="63"/>
        <v>5700000</v>
      </c>
      <c r="AP29" s="4">
        <f t="shared" si="63"/>
        <v>5700000</v>
      </c>
      <c r="AQ29" s="4">
        <f t="shared" si="63"/>
        <v>5700000</v>
      </c>
      <c r="AR29" s="4">
        <f t="shared" si="63"/>
        <v>5700000</v>
      </c>
      <c r="AS29" s="4">
        <f t="shared" si="63"/>
        <v>5700000</v>
      </c>
      <c r="AT29" s="4">
        <f t="shared" si="63"/>
        <v>5700000</v>
      </c>
      <c r="AU29" s="4">
        <f t="shared" si="63"/>
        <v>5700000</v>
      </c>
      <c r="AV29" s="4">
        <f t="shared" si="63"/>
        <v>5700000</v>
      </c>
      <c r="AW29" s="4">
        <f t="shared" si="63"/>
        <v>5700000</v>
      </c>
      <c r="AX29" s="4"/>
      <c r="AY29" s="4"/>
      <c r="AZ29" s="4">
        <f t="shared" ref="AZ29:BI29" si="64">AZ5/0.5%</f>
        <v>6500000</v>
      </c>
      <c r="BA29" s="4">
        <f t="shared" si="64"/>
        <v>6500000</v>
      </c>
      <c r="BB29" s="4">
        <f t="shared" si="64"/>
        <v>6500000</v>
      </c>
      <c r="BC29" s="4">
        <f t="shared" si="64"/>
        <v>6500000</v>
      </c>
      <c r="BD29" s="4">
        <f t="shared" si="64"/>
        <v>6500000</v>
      </c>
      <c r="BE29" s="4">
        <f t="shared" si="64"/>
        <v>6500000</v>
      </c>
      <c r="BF29" s="4">
        <f t="shared" si="64"/>
        <v>6500000</v>
      </c>
      <c r="BG29" s="4">
        <f t="shared" si="64"/>
        <v>6500000</v>
      </c>
      <c r="BH29" s="4">
        <f t="shared" si="64"/>
        <v>6500000</v>
      </c>
      <c r="BI29" s="4">
        <f t="shared" si="64"/>
        <v>6500000</v>
      </c>
    </row>
    <row r="30" spans="1:61" ht="15.75" customHeight="1" x14ac:dyDescent="0.2">
      <c r="A30" s="3" t="s">
        <v>98</v>
      </c>
      <c r="E30" s="4">
        <f t="shared" ref="E30:M30" si="65">E6/0.5%</f>
        <v>600000</v>
      </c>
      <c r="F30" s="4">
        <f t="shared" si="65"/>
        <v>600000</v>
      </c>
      <c r="G30" s="4">
        <f t="shared" si="65"/>
        <v>600000</v>
      </c>
      <c r="H30" s="4">
        <f t="shared" si="65"/>
        <v>600000</v>
      </c>
      <c r="I30" s="4">
        <f t="shared" si="65"/>
        <v>600000</v>
      </c>
      <c r="J30" s="4">
        <f t="shared" si="65"/>
        <v>600000</v>
      </c>
      <c r="K30" s="4">
        <f t="shared" si="65"/>
        <v>600000</v>
      </c>
      <c r="L30" s="4">
        <f t="shared" si="65"/>
        <v>600000</v>
      </c>
      <c r="M30" s="4">
        <f t="shared" si="65"/>
        <v>600000</v>
      </c>
      <c r="N30" s="4"/>
      <c r="O30" s="4"/>
      <c r="P30" s="4"/>
      <c r="Q30" s="4">
        <f t="shared" ref="Q30:Y30" si="66">Q6/0.5%</f>
        <v>3300000</v>
      </c>
      <c r="R30" s="4">
        <f t="shared" si="66"/>
        <v>3300000</v>
      </c>
      <c r="S30" s="4">
        <f t="shared" si="66"/>
        <v>3300000</v>
      </c>
      <c r="T30" s="4">
        <f t="shared" si="66"/>
        <v>3300000</v>
      </c>
      <c r="U30" s="4">
        <f t="shared" si="66"/>
        <v>3300000</v>
      </c>
      <c r="V30" s="4">
        <f t="shared" si="66"/>
        <v>3300000</v>
      </c>
      <c r="W30" s="4">
        <f t="shared" si="66"/>
        <v>3300000</v>
      </c>
      <c r="X30" s="4">
        <f t="shared" si="66"/>
        <v>3300000</v>
      </c>
      <c r="Y30" s="4">
        <f t="shared" si="66"/>
        <v>3300000</v>
      </c>
      <c r="Z30" s="4"/>
      <c r="AA30" s="4"/>
      <c r="AB30" s="4"/>
      <c r="AC30" s="4">
        <f t="shared" ref="AC30:AK30" si="67">AC6/0.5%</f>
        <v>5200000</v>
      </c>
      <c r="AD30" s="4">
        <f t="shared" si="67"/>
        <v>5200000</v>
      </c>
      <c r="AE30" s="4">
        <f t="shared" si="67"/>
        <v>5200000</v>
      </c>
      <c r="AF30" s="4">
        <f t="shared" si="67"/>
        <v>5200000</v>
      </c>
      <c r="AG30" s="4">
        <f t="shared" si="67"/>
        <v>5200000</v>
      </c>
      <c r="AH30" s="4">
        <f t="shared" si="67"/>
        <v>5200000</v>
      </c>
      <c r="AI30" s="4">
        <f t="shared" si="67"/>
        <v>5200000</v>
      </c>
      <c r="AJ30" s="4">
        <f t="shared" si="67"/>
        <v>5200000</v>
      </c>
      <c r="AK30" s="4">
        <f t="shared" si="67"/>
        <v>5200000</v>
      </c>
      <c r="AL30" s="4"/>
      <c r="AM30" s="4"/>
      <c r="AN30" s="4"/>
      <c r="AO30" s="4">
        <f t="shared" ref="AO30:AW30" si="68">AO6/0.5%</f>
        <v>6000000</v>
      </c>
      <c r="AP30" s="4">
        <f t="shared" si="68"/>
        <v>6000000</v>
      </c>
      <c r="AQ30" s="4">
        <f t="shared" si="68"/>
        <v>6000000</v>
      </c>
      <c r="AR30" s="4">
        <f t="shared" si="68"/>
        <v>6000000</v>
      </c>
      <c r="AS30" s="4">
        <f t="shared" si="68"/>
        <v>6000000</v>
      </c>
      <c r="AT30" s="4">
        <f t="shared" si="68"/>
        <v>6000000</v>
      </c>
      <c r="AU30" s="4">
        <f t="shared" si="68"/>
        <v>6000000</v>
      </c>
      <c r="AV30" s="4">
        <f t="shared" si="68"/>
        <v>6000000</v>
      </c>
      <c r="AW30" s="4">
        <f t="shared" si="68"/>
        <v>6000000</v>
      </c>
      <c r="AX30" s="4"/>
      <c r="AY30" s="4"/>
      <c r="AZ30" s="4"/>
      <c r="BA30" s="4">
        <f t="shared" ref="BA30:BI30" si="69">BA6/0.5%</f>
        <v>6800000</v>
      </c>
      <c r="BB30" s="4">
        <f t="shared" si="69"/>
        <v>6800000</v>
      </c>
      <c r="BC30" s="4">
        <f t="shared" si="69"/>
        <v>6800000</v>
      </c>
      <c r="BD30" s="4">
        <f t="shared" si="69"/>
        <v>6800000</v>
      </c>
      <c r="BE30" s="4">
        <f t="shared" si="69"/>
        <v>6800000</v>
      </c>
      <c r="BF30" s="4">
        <f t="shared" si="69"/>
        <v>6800000</v>
      </c>
      <c r="BG30" s="4">
        <f t="shared" si="69"/>
        <v>6800000</v>
      </c>
      <c r="BH30" s="4">
        <f t="shared" si="69"/>
        <v>6800000</v>
      </c>
      <c r="BI30" s="4">
        <f t="shared" si="69"/>
        <v>6800000</v>
      </c>
    </row>
    <row r="31" spans="1:61" ht="15.75" customHeight="1" x14ac:dyDescent="0.2">
      <c r="A31" s="3" t="s">
        <v>99</v>
      </c>
      <c r="F31" s="4">
        <f t="shared" ref="F31:M31" si="70">F7/0.5%</f>
        <v>600000</v>
      </c>
      <c r="G31" s="4">
        <f t="shared" si="70"/>
        <v>600000</v>
      </c>
      <c r="H31" s="4">
        <f t="shared" si="70"/>
        <v>600000</v>
      </c>
      <c r="I31" s="4">
        <f t="shared" si="70"/>
        <v>600000</v>
      </c>
      <c r="J31" s="4">
        <f t="shared" si="70"/>
        <v>600000</v>
      </c>
      <c r="K31" s="4">
        <f t="shared" si="70"/>
        <v>600000</v>
      </c>
      <c r="L31" s="4">
        <f t="shared" si="70"/>
        <v>600000</v>
      </c>
      <c r="M31" s="4">
        <f t="shared" si="70"/>
        <v>600000</v>
      </c>
      <c r="N31" s="4"/>
      <c r="O31" s="4"/>
      <c r="P31" s="4"/>
      <c r="Q31" s="4"/>
      <c r="R31" s="4">
        <f t="shared" ref="R31:Y31" si="71">R7/0.5%</f>
        <v>3300000</v>
      </c>
      <c r="S31" s="4">
        <f t="shared" si="71"/>
        <v>3300000</v>
      </c>
      <c r="T31" s="4">
        <f t="shared" si="71"/>
        <v>3300000</v>
      </c>
      <c r="U31" s="4">
        <f t="shared" si="71"/>
        <v>3300000</v>
      </c>
      <c r="V31" s="4">
        <f t="shared" si="71"/>
        <v>3300000</v>
      </c>
      <c r="W31" s="4">
        <f t="shared" si="71"/>
        <v>3300000</v>
      </c>
      <c r="X31" s="4">
        <f t="shared" si="71"/>
        <v>3300000</v>
      </c>
      <c r="Y31" s="4">
        <f t="shared" si="71"/>
        <v>3300000</v>
      </c>
      <c r="Z31" s="4"/>
      <c r="AA31" s="4"/>
      <c r="AB31" s="4"/>
      <c r="AC31" s="4"/>
      <c r="AD31" s="4">
        <f t="shared" ref="AD31:AK31" si="72">AD7/0.5%</f>
        <v>5200000</v>
      </c>
      <c r="AE31" s="4">
        <f t="shared" si="72"/>
        <v>5200000</v>
      </c>
      <c r="AF31" s="4">
        <f t="shared" si="72"/>
        <v>5200000</v>
      </c>
      <c r="AG31" s="4">
        <f t="shared" si="72"/>
        <v>5200000</v>
      </c>
      <c r="AH31" s="4">
        <f t="shared" si="72"/>
        <v>5200000</v>
      </c>
      <c r="AI31" s="4">
        <f t="shared" si="72"/>
        <v>5200000</v>
      </c>
      <c r="AJ31" s="4">
        <f t="shared" si="72"/>
        <v>5200000</v>
      </c>
      <c r="AK31" s="4">
        <f t="shared" si="72"/>
        <v>5200000</v>
      </c>
      <c r="AL31" s="4"/>
      <c r="AM31" s="4"/>
      <c r="AN31" s="4"/>
      <c r="AO31" s="4"/>
      <c r="AP31" s="4">
        <f t="shared" ref="AP31:AW31" si="73">AP7/0.5%</f>
        <v>6000000</v>
      </c>
      <c r="AQ31" s="4">
        <f t="shared" si="73"/>
        <v>6000000</v>
      </c>
      <c r="AR31" s="4">
        <f t="shared" si="73"/>
        <v>6000000</v>
      </c>
      <c r="AS31" s="4">
        <f t="shared" si="73"/>
        <v>6000000</v>
      </c>
      <c r="AT31" s="4">
        <f t="shared" si="73"/>
        <v>6000000</v>
      </c>
      <c r="AU31" s="4">
        <f t="shared" si="73"/>
        <v>6000000</v>
      </c>
      <c r="AV31" s="4">
        <f t="shared" si="73"/>
        <v>6000000</v>
      </c>
      <c r="AW31" s="4">
        <f t="shared" si="73"/>
        <v>6000000</v>
      </c>
      <c r="AX31" s="4"/>
      <c r="AY31" s="4"/>
      <c r="AZ31" s="4"/>
      <c r="BA31" s="4"/>
      <c r="BB31" s="4">
        <f t="shared" ref="BB31:BI31" si="74">BB7/0.5%</f>
        <v>6800000</v>
      </c>
      <c r="BC31" s="4">
        <f t="shared" si="74"/>
        <v>6800000</v>
      </c>
      <c r="BD31" s="4">
        <f t="shared" si="74"/>
        <v>6800000</v>
      </c>
      <c r="BE31" s="4">
        <f t="shared" si="74"/>
        <v>6800000</v>
      </c>
      <c r="BF31" s="4">
        <f t="shared" si="74"/>
        <v>6800000</v>
      </c>
      <c r="BG31" s="4">
        <f t="shared" si="74"/>
        <v>6800000</v>
      </c>
      <c r="BH31" s="4">
        <f t="shared" si="74"/>
        <v>6800000</v>
      </c>
      <c r="BI31" s="4">
        <f t="shared" si="74"/>
        <v>6800000</v>
      </c>
    </row>
    <row r="32" spans="1:61" ht="15.75" customHeight="1" x14ac:dyDescent="0.2">
      <c r="A32" s="3" t="s">
        <v>100</v>
      </c>
      <c r="G32" s="4">
        <f t="shared" ref="G32:M32" si="75">G8/0.5%</f>
        <v>600000</v>
      </c>
      <c r="H32" s="4">
        <f t="shared" si="75"/>
        <v>600000</v>
      </c>
      <c r="I32" s="4">
        <f t="shared" si="75"/>
        <v>600000</v>
      </c>
      <c r="J32" s="4">
        <f t="shared" si="75"/>
        <v>600000</v>
      </c>
      <c r="K32" s="4">
        <f t="shared" si="75"/>
        <v>600000</v>
      </c>
      <c r="L32" s="4">
        <f t="shared" si="75"/>
        <v>600000</v>
      </c>
      <c r="M32" s="4">
        <f t="shared" si="75"/>
        <v>600000</v>
      </c>
      <c r="N32" s="4"/>
      <c r="O32" s="4"/>
      <c r="P32" s="4"/>
      <c r="Q32" s="4"/>
      <c r="R32" s="4"/>
      <c r="S32" s="4">
        <f t="shared" ref="S32:Y32" si="76">S8/0.5%</f>
        <v>3300000</v>
      </c>
      <c r="T32" s="4">
        <f t="shared" si="76"/>
        <v>3300000</v>
      </c>
      <c r="U32" s="4">
        <f t="shared" si="76"/>
        <v>3300000</v>
      </c>
      <c r="V32" s="4">
        <f t="shared" si="76"/>
        <v>3300000</v>
      </c>
      <c r="W32" s="4">
        <f t="shared" si="76"/>
        <v>3300000</v>
      </c>
      <c r="X32" s="4">
        <f t="shared" si="76"/>
        <v>3300000</v>
      </c>
      <c r="Y32" s="4">
        <f t="shared" si="76"/>
        <v>3300000</v>
      </c>
      <c r="Z32" s="4"/>
      <c r="AA32" s="4"/>
      <c r="AB32" s="4"/>
      <c r="AC32" s="4"/>
      <c r="AD32" s="4"/>
      <c r="AE32" s="4">
        <f t="shared" ref="AE32:AK32" si="77">AE8/0.5%</f>
        <v>5200000</v>
      </c>
      <c r="AF32" s="4">
        <f t="shared" si="77"/>
        <v>5200000</v>
      </c>
      <c r="AG32" s="4">
        <f t="shared" si="77"/>
        <v>5200000</v>
      </c>
      <c r="AH32" s="4">
        <f t="shared" si="77"/>
        <v>5200000</v>
      </c>
      <c r="AI32" s="4">
        <f t="shared" si="77"/>
        <v>5200000</v>
      </c>
      <c r="AJ32" s="4">
        <f t="shared" si="77"/>
        <v>5200000</v>
      </c>
      <c r="AK32" s="4">
        <f t="shared" si="77"/>
        <v>5200000</v>
      </c>
      <c r="AL32" s="4"/>
      <c r="AM32" s="4"/>
      <c r="AN32" s="4"/>
      <c r="AO32" s="4"/>
      <c r="AP32" s="4"/>
      <c r="AQ32" s="4">
        <f t="shared" ref="AQ32:AW32" si="78">AQ8/0.5%</f>
        <v>6000000</v>
      </c>
      <c r="AR32" s="4">
        <f t="shared" si="78"/>
        <v>6000000</v>
      </c>
      <c r="AS32" s="4">
        <f t="shared" si="78"/>
        <v>6000000</v>
      </c>
      <c r="AT32" s="4">
        <f t="shared" si="78"/>
        <v>6000000</v>
      </c>
      <c r="AU32" s="4">
        <f t="shared" si="78"/>
        <v>6000000</v>
      </c>
      <c r="AV32" s="4">
        <f t="shared" si="78"/>
        <v>6000000</v>
      </c>
      <c r="AW32" s="4">
        <f t="shared" si="78"/>
        <v>6000000</v>
      </c>
      <c r="AX32" s="4"/>
      <c r="AY32" s="4"/>
      <c r="AZ32" s="4"/>
      <c r="BA32" s="4"/>
      <c r="BB32" s="4"/>
      <c r="BC32" s="4">
        <f t="shared" ref="BC32:BI32" si="79">BC8/0.5%</f>
        <v>6800000</v>
      </c>
      <c r="BD32" s="4">
        <f t="shared" si="79"/>
        <v>6800000</v>
      </c>
      <c r="BE32" s="4">
        <f t="shared" si="79"/>
        <v>6800000</v>
      </c>
      <c r="BF32" s="4">
        <f t="shared" si="79"/>
        <v>6800000</v>
      </c>
      <c r="BG32" s="4">
        <f t="shared" si="79"/>
        <v>6800000</v>
      </c>
      <c r="BH32" s="4">
        <f t="shared" si="79"/>
        <v>6800000</v>
      </c>
      <c r="BI32" s="4">
        <f t="shared" si="79"/>
        <v>6800000</v>
      </c>
    </row>
    <row r="33" spans="1:61" ht="15.75" customHeight="1" x14ac:dyDescent="0.2">
      <c r="A33" s="3" t="s">
        <v>101</v>
      </c>
      <c r="H33" s="4">
        <f t="shared" ref="H33:M33" si="80">H9/0.5%</f>
        <v>1100000</v>
      </c>
      <c r="I33" s="4">
        <f t="shared" si="80"/>
        <v>1100000</v>
      </c>
      <c r="J33" s="4">
        <f t="shared" si="80"/>
        <v>1100000</v>
      </c>
      <c r="K33" s="4">
        <f t="shared" si="80"/>
        <v>1100000</v>
      </c>
      <c r="L33" s="4">
        <f t="shared" si="80"/>
        <v>1100000</v>
      </c>
      <c r="M33" s="4">
        <f t="shared" si="80"/>
        <v>1100000</v>
      </c>
      <c r="N33" s="4"/>
      <c r="O33" s="4"/>
      <c r="P33" s="4"/>
      <c r="Q33" s="4"/>
      <c r="R33" s="4"/>
      <c r="S33" s="4"/>
      <c r="T33" s="4">
        <f t="shared" ref="T33:Y33" si="81">T9/0.5%</f>
        <v>3800000</v>
      </c>
      <c r="U33" s="4">
        <f t="shared" si="81"/>
        <v>3800000</v>
      </c>
      <c r="V33" s="4">
        <f t="shared" si="81"/>
        <v>3800000</v>
      </c>
      <c r="W33" s="4">
        <f t="shared" si="81"/>
        <v>3800000</v>
      </c>
      <c r="X33" s="4">
        <f t="shared" si="81"/>
        <v>3800000</v>
      </c>
      <c r="Y33" s="4">
        <f t="shared" si="81"/>
        <v>3800000</v>
      </c>
      <c r="Z33" s="4"/>
      <c r="AA33" s="4"/>
      <c r="AB33" s="4"/>
      <c r="AC33" s="4"/>
      <c r="AD33" s="4"/>
      <c r="AE33" s="4"/>
      <c r="AF33" s="4">
        <f t="shared" ref="AF33:AK33" si="82">AF9/0.5%</f>
        <v>5300000</v>
      </c>
      <c r="AG33" s="4">
        <f t="shared" si="82"/>
        <v>5300000</v>
      </c>
      <c r="AH33" s="4">
        <f t="shared" si="82"/>
        <v>5300000</v>
      </c>
      <c r="AI33" s="4">
        <f t="shared" si="82"/>
        <v>5300000</v>
      </c>
      <c r="AJ33" s="4">
        <f t="shared" si="82"/>
        <v>5300000</v>
      </c>
      <c r="AK33" s="4">
        <f t="shared" si="82"/>
        <v>5300000</v>
      </c>
      <c r="AL33" s="4"/>
      <c r="AM33" s="4"/>
      <c r="AN33" s="4"/>
      <c r="AO33" s="4"/>
      <c r="AP33" s="4"/>
      <c r="AQ33" s="4"/>
      <c r="AR33" s="4">
        <f t="shared" ref="AR33:AW33" si="83">AR9/0.5%</f>
        <v>6100000</v>
      </c>
      <c r="AS33" s="4">
        <f t="shared" si="83"/>
        <v>6100000</v>
      </c>
      <c r="AT33" s="4">
        <f t="shared" si="83"/>
        <v>6100000</v>
      </c>
      <c r="AU33" s="4">
        <f t="shared" si="83"/>
        <v>6100000</v>
      </c>
      <c r="AV33" s="4">
        <f t="shared" si="83"/>
        <v>6100000</v>
      </c>
      <c r="AW33" s="4">
        <f t="shared" si="83"/>
        <v>6100000</v>
      </c>
      <c r="AX33" s="4"/>
      <c r="AY33" s="4"/>
      <c r="AZ33" s="4"/>
      <c r="BA33" s="4"/>
      <c r="BB33" s="4"/>
      <c r="BC33" s="4"/>
      <c r="BD33" s="4">
        <f t="shared" ref="BD33:BI33" si="84">BD9/0.5%</f>
        <v>6900000</v>
      </c>
      <c r="BE33" s="4">
        <f t="shared" si="84"/>
        <v>6900000</v>
      </c>
      <c r="BF33" s="4">
        <f t="shared" si="84"/>
        <v>6900000</v>
      </c>
      <c r="BG33" s="4">
        <f t="shared" si="84"/>
        <v>6900000</v>
      </c>
      <c r="BH33" s="4">
        <f t="shared" si="84"/>
        <v>6900000</v>
      </c>
      <c r="BI33" s="4">
        <f t="shared" si="84"/>
        <v>6900000</v>
      </c>
    </row>
    <row r="34" spans="1:61" ht="15.75" customHeight="1" x14ac:dyDescent="0.2">
      <c r="A34" s="3" t="s">
        <v>102</v>
      </c>
      <c r="I34" s="4">
        <f t="shared" ref="I34:M34" si="85">I10/0.5%</f>
        <v>1100000</v>
      </c>
      <c r="J34" s="4">
        <f t="shared" si="85"/>
        <v>1100000</v>
      </c>
      <c r="K34" s="4">
        <f t="shared" si="85"/>
        <v>1100000</v>
      </c>
      <c r="L34" s="4">
        <f t="shared" si="85"/>
        <v>1100000</v>
      </c>
      <c r="M34" s="4">
        <f t="shared" si="85"/>
        <v>1100000</v>
      </c>
      <c r="N34" s="4"/>
      <c r="O34" s="4"/>
      <c r="P34" s="4"/>
      <c r="Q34" s="4"/>
      <c r="R34" s="4"/>
      <c r="S34" s="4"/>
      <c r="T34" s="4"/>
      <c r="U34" s="4">
        <f t="shared" ref="U34:Y34" si="86">U10/0.5%</f>
        <v>3800000</v>
      </c>
      <c r="V34" s="4">
        <f t="shared" si="86"/>
        <v>3800000</v>
      </c>
      <c r="W34" s="4">
        <f t="shared" si="86"/>
        <v>3800000</v>
      </c>
      <c r="X34" s="4">
        <f t="shared" si="86"/>
        <v>3800000</v>
      </c>
      <c r="Y34" s="4">
        <f t="shared" si="86"/>
        <v>3800000</v>
      </c>
      <c r="Z34" s="4"/>
      <c r="AA34" s="4"/>
      <c r="AB34" s="4"/>
      <c r="AC34" s="4"/>
      <c r="AD34" s="4"/>
      <c r="AE34" s="4"/>
      <c r="AF34" s="4"/>
      <c r="AG34" s="4">
        <f t="shared" ref="AG34:AK34" si="87">AG10/0.5%</f>
        <v>5300000</v>
      </c>
      <c r="AH34" s="4">
        <f t="shared" si="87"/>
        <v>5300000</v>
      </c>
      <c r="AI34" s="4">
        <f t="shared" si="87"/>
        <v>5300000</v>
      </c>
      <c r="AJ34" s="4">
        <f t="shared" si="87"/>
        <v>5300000</v>
      </c>
      <c r="AK34" s="4">
        <f t="shared" si="87"/>
        <v>5300000</v>
      </c>
      <c r="AL34" s="4"/>
      <c r="AM34" s="4"/>
      <c r="AN34" s="4"/>
      <c r="AO34" s="4"/>
      <c r="AP34" s="4"/>
      <c r="AQ34" s="4"/>
      <c r="AR34" s="4"/>
      <c r="AS34" s="4">
        <f t="shared" ref="AS34:AW34" si="88">AS10/0.5%</f>
        <v>6100000</v>
      </c>
      <c r="AT34" s="4">
        <f t="shared" si="88"/>
        <v>6100000</v>
      </c>
      <c r="AU34" s="4">
        <f t="shared" si="88"/>
        <v>6100000</v>
      </c>
      <c r="AV34" s="4">
        <f t="shared" si="88"/>
        <v>6100000</v>
      </c>
      <c r="AW34" s="4">
        <f t="shared" si="88"/>
        <v>6100000</v>
      </c>
      <c r="AX34" s="4"/>
      <c r="AY34" s="4"/>
      <c r="AZ34" s="4"/>
      <c r="BA34" s="4"/>
      <c r="BB34" s="4"/>
      <c r="BC34" s="4"/>
      <c r="BD34" s="4"/>
      <c r="BE34" s="4">
        <f t="shared" ref="BE34:BI34" si="89">BE10/0.5%</f>
        <v>6900000</v>
      </c>
      <c r="BF34" s="4">
        <f t="shared" si="89"/>
        <v>6900000</v>
      </c>
      <c r="BG34" s="4">
        <f t="shared" si="89"/>
        <v>6900000</v>
      </c>
      <c r="BH34" s="4">
        <f t="shared" si="89"/>
        <v>6900000</v>
      </c>
      <c r="BI34" s="4">
        <f t="shared" si="89"/>
        <v>6900000</v>
      </c>
    </row>
    <row r="35" spans="1:61" ht="15.75" customHeight="1" x14ac:dyDescent="0.2">
      <c r="A35" s="3" t="s">
        <v>103</v>
      </c>
      <c r="J35" s="4">
        <f t="shared" ref="J35:M35" si="90">J11/0.5%</f>
        <v>1100000</v>
      </c>
      <c r="K35" s="4">
        <f t="shared" si="90"/>
        <v>1100000</v>
      </c>
      <c r="L35" s="4">
        <f t="shared" si="90"/>
        <v>1100000</v>
      </c>
      <c r="M35" s="4">
        <f t="shared" si="90"/>
        <v>1100000</v>
      </c>
      <c r="N35" s="4"/>
      <c r="O35" s="4"/>
      <c r="P35" s="4"/>
      <c r="Q35" s="4"/>
      <c r="R35" s="4"/>
      <c r="S35" s="4"/>
      <c r="T35" s="4"/>
      <c r="U35" s="4"/>
      <c r="V35" s="4">
        <f t="shared" ref="V35:Y35" si="91">V11/0.5%</f>
        <v>3800000</v>
      </c>
      <c r="W35" s="4">
        <f t="shared" si="91"/>
        <v>3800000</v>
      </c>
      <c r="X35" s="4">
        <f t="shared" si="91"/>
        <v>3800000</v>
      </c>
      <c r="Y35" s="4">
        <f t="shared" si="91"/>
        <v>3800000</v>
      </c>
      <c r="Z35" s="4"/>
      <c r="AA35" s="4"/>
      <c r="AB35" s="4"/>
      <c r="AC35" s="4"/>
      <c r="AD35" s="4"/>
      <c r="AE35" s="4"/>
      <c r="AF35" s="4"/>
      <c r="AG35" s="4"/>
      <c r="AH35" s="4">
        <f t="shared" ref="AH35:AK35" si="92">AH11/0.5%</f>
        <v>5300000</v>
      </c>
      <c r="AI35" s="4">
        <f t="shared" si="92"/>
        <v>5300000</v>
      </c>
      <c r="AJ35" s="4">
        <f t="shared" si="92"/>
        <v>5300000</v>
      </c>
      <c r="AK35" s="4">
        <f t="shared" si="92"/>
        <v>5300000</v>
      </c>
      <c r="AL35" s="4"/>
      <c r="AM35" s="4"/>
      <c r="AN35" s="4"/>
      <c r="AO35" s="4"/>
      <c r="AP35" s="4"/>
      <c r="AQ35" s="4"/>
      <c r="AR35" s="4"/>
      <c r="AS35" s="4"/>
      <c r="AT35" s="4">
        <f t="shared" ref="AT35:AW35" si="93">AT11/0.5%</f>
        <v>6100000</v>
      </c>
      <c r="AU35" s="4">
        <f t="shared" si="93"/>
        <v>6100000</v>
      </c>
      <c r="AV35" s="4">
        <f t="shared" si="93"/>
        <v>6100000</v>
      </c>
      <c r="AW35" s="4">
        <f t="shared" si="93"/>
        <v>6100000</v>
      </c>
      <c r="AX35" s="4"/>
      <c r="AY35" s="4"/>
      <c r="AZ35" s="4"/>
      <c r="BA35" s="4"/>
      <c r="BB35" s="4"/>
      <c r="BC35" s="4"/>
      <c r="BD35" s="4"/>
      <c r="BE35" s="4"/>
      <c r="BF35" s="4">
        <f t="shared" ref="BF35:BI35" si="94">BF11/0.5%</f>
        <v>6900000</v>
      </c>
      <c r="BG35" s="4">
        <f t="shared" si="94"/>
        <v>6900000</v>
      </c>
      <c r="BH35" s="4">
        <f t="shared" si="94"/>
        <v>6900000</v>
      </c>
      <c r="BI35" s="4">
        <f t="shared" si="94"/>
        <v>6900000</v>
      </c>
    </row>
    <row r="36" spans="1:61" ht="15.75" customHeight="1" x14ac:dyDescent="0.2">
      <c r="A36" s="3" t="s">
        <v>104</v>
      </c>
      <c r="K36" s="4">
        <f t="shared" ref="K36:M36" si="95">K12/0.5%</f>
        <v>1500000</v>
      </c>
      <c r="L36" s="4">
        <f t="shared" si="95"/>
        <v>1500000</v>
      </c>
      <c r="M36" s="4">
        <f t="shared" si="95"/>
        <v>1500000</v>
      </c>
      <c r="N36" s="4"/>
      <c r="O36" s="4"/>
      <c r="P36" s="4"/>
      <c r="Q36" s="4"/>
      <c r="R36" s="4"/>
      <c r="S36" s="4"/>
      <c r="T36" s="4"/>
      <c r="U36" s="4"/>
      <c r="V36" s="4"/>
      <c r="W36" s="4">
        <f t="shared" ref="W36:Y36" si="96">W12/0.5%</f>
        <v>4200000</v>
      </c>
      <c r="X36" s="4">
        <f t="shared" si="96"/>
        <v>4200000</v>
      </c>
      <c r="Y36" s="4">
        <f t="shared" si="96"/>
        <v>4200000</v>
      </c>
      <c r="Z36" s="4"/>
      <c r="AA36" s="4"/>
      <c r="AB36" s="4"/>
      <c r="AC36" s="4"/>
      <c r="AD36" s="4"/>
      <c r="AE36" s="4"/>
      <c r="AF36" s="4"/>
      <c r="AG36" s="4"/>
      <c r="AH36" s="4"/>
      <c r="AI36" s="4">
        <f t="shared" ref="AI36:AK36" si="97">AI12/0.5%</f>
        <v>5400000</v>
      </c>
      <c r="AJ36" s="4">
        <f t="shared" si="97"/>
        <v>5400000</v>
      </c>
      <c r="AK36" s="4">
        <f t="shared" si="97"/>
        <v>5400000</v>
      </c>
      <c r="AL36" s="4"/>
      <c r="AM36" s="4"/>
      <c r="AN36" s="4"/>
      <c r="AO36" s="4"/>
      <c r="AP36" s="4"/>
      <c r="AQ36" s="4"/>
      <c r="AR36" s="4"/>
      <c r="AS36" s="4"/>
      <c r="AT36" s="4"/>
      <c r="AU36" s="4">
        <f t="shared" ref="AU36:AW36" si="98">AU12/0.5%</f>
        <v>6200000</v>
      </c>
      <c r="AV36" s="4">
        <f t="shared" si="98"/>
        <v>6200000</v>
      </c>
      <c r="AW36" s="4">
        <f t="shared" si="98"/>
        <v>6200000</v>
      </c>
      <c r="AX36" s="4"/>
      <c r="AY36" s="4"/>
      <c r="AZ36" s="4"/>
      <c r="BA36" s="4"/>
      <c r="BB36" s="4"/>
      <c r="BC36" s="4"/>
      <c r="BD36" s="4"/>
      <c r="BE36" s="4"/>
      <c r="BF36" s="4"/>
      <c r="BG36" s="4">
        <f t="shared" ref="BG36:BI36" si="99">BG12/0.5%</f>
        <v>7000000</v>
      </c>
      <c r="BH36" s="4">
        <f t="shared" si="99"/>
        <v>7000000</v>
      </c>
      <c r="BI36" s="4">
        <f t="shared" si="99"/>
        <v>7000000</v>
      </c>
    </row>
    <row r="37" spans="1:61" ht="15.75" customHeight="1" x14ac:dyDescent="0.2">
      <c r="A37" s="3" t="s">
        <v>105</v>
      </c>
      <c r="L37" s="4">
        <f t="shared" ref="L37:M37" si="100">L13/0.5%</f>
        <v>1500000</v>
      </c>
      <c r="M37" s="4">
        <f t="shared" si="100"/>
        <v>1500000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>
        <f t="shared" ref="X37:Y37" si="101">X13/0.5%</f>
        <v>4200000</v>
      </c>
      <c r="Y37" s="4">
        <f t="shared" si="101"/>
        <v>4200000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>
        <f t="shared" ref="AJ37:AK37" si="102">AJ13/0.5%</f>
        <v>5400000</v>
      </c>
      <c r="AK37" s="4">
        <f t="shared" si="102"/>
        <v>5400000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>
        <f t="shared" ref="AV37:AW37" si="103">AV13/0.5%</f>
        <v>6200000</v>
      </c>
      <c r="AW37" s="4">
        <f t="shared" si="103"/>
        <v>6200000</v>
      </c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>
        <f t="shared" ref="BH37:BI37" si="104">BH13/0.5%</f>
        <v>7000000</v>
      </c>
      <c r="BI37" s="4">
        <f t="shared" si="104"/>
        <v>7000000</v>
      </c>
    </row>
    <row r="38" spans="1:61" ht="15.75" customHeight="1" x14ac:dyDescent="0.2">
      <c r="A38" s="3" t="s">
        <v>106</v>
      </c>
      <c r="M38" s="4">
        <f>M14/0.5%</f>
        <v>1500000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>
        <f>Y14/0.5%</f>
        <v>4200000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>
        <f>AK14/0.5%</f>
        <v>5400000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>
        <f>AW14/0.5%</f>
        <v>6200000</v>
      </c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>
        <f>BI14/0.5%</f>
        <v>7000000</v>
      </c>
    </row>
    <row r="39" spans="1:61" ht="15.75" customHeight="1" x14ac:dyDescent="0.2"/>
    <row r="40" spans="1:61" ht="15.75" customHeight="1" x14ac:dyDescent="0.2"/>
    <row r="41" spans="1:61" ht="15.75" customHeight="1" x14ac:dyDescent="0.2"/>
    <row r="42" spans="1:61" ht="15.75" customHeight="1" x14ac:dyDescent="0.2"/>
    <row r="43" spans="1:61" ht="15.75" customHeight="1" x14ac:dyDescent="0.2">
      <c r="D43" s="3">
        <f>5000000/12</f>
        <v>416666.66666666669</v>
      </c>
    </row>
    <row r="44" spans="1:61" ht="15.75" customHeight="1" x14ac:dyDescent="0.2"/>
    <row r="45" spans="1:61" ht="15.75" customHeight="1" x14ac:dyDescent="0.2"/>
    <row r="46" spans="1:61" ht="15.75" customHeight="1" x14ac:dyDescent="0.2"/>
    <row r="47" spans="1:61" ht="15.75" customHeight="1" x14ac:dyDescent="0.2"/>
    <row r="48" spans="1:6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1000"/>
  <sheetViews>
    <sheetView workbookViewId="0"/>
  </sheetViews>
  <sheetFormatPr baseColWidth="10" defaultColWidth="12.5" defaultRowHeight="15" customHeight="1" x14ac:dyDescent="0.2"/>
  <cols>
    <col min="1" max="1" width="31.5" customWidth="1"/>
    <col min="2" max="2" width="15.5" customWidth="1"/>
    <col min="3" max="6" width="14.5" customWidth="1"/>
    <col min="7" max="61" width="8.83203125" customWidth="1"/>
  </cols>
  <sheetData>
    <row r="1" spans="1:61" x14ac:dyDescent="0.2">
      <c r="A1" s="1"/>
      <c r="B1" s="6" t="s">
        <v>95</v>
      </c>
      <c r="C1" s="6" t="s">
        <v>96</v>
      </c>
      <c r="D1" s="6" t="s">
        <v>97</v>
      </c>
      <c r="E1" s="6" t="s">
        <v>98</v>
      </c>
      <c r="F1" s="6" t="s">
        <v>99</v>
      </c>
      <c r="G1" s="6" t="s">
        <v>100</v>
      </c>
      <c r="H1" s="6" t="s">
        <v>101</v>
      </c>
      <c r="I1" s="6" t="s">
        <v>102</v>
      </c>
      <c r="J1" s="6" t="s">
        <v>103</v>
      </c>
      <c r="K1" s="6" t="s">
        <v>104</v>
      </c>
      <c r="L1" s="6" t="s">
        <v>105</v>
      </c>
      <c r="M1" s="6" t="s">
        <v>106</v>
      </c>
      <c r="N1" s="6" t="s">
        <v>107</v>
      </c>
      <c r="O1" s="6" t="s">
        <v>108</v>
      </c>
      <c r="P1" s="6" t="s">
        <v>109</v>
      </c>
      <c r="Q1" s="6" t="s">
        <v>110</v>
      </c>
      <c r="R1" s="6" t="s">
        <v>111</v>
      </c>
      <c r="S1" s="6" t="s">
        <v>112</v>
      </c>
      <c r="T1" s="6" t="s">
        <v>113</v>
      </c>
      <c r="U1" s="6" t="s">
        <v>114</v>
      </c>
      <c r="V1" s="6" t="s">
        <v>115</v>
      </c>
      <c r="W1" s="6" t="s">
        <v>116</v>
      </c>
      <c r="X1" s="6" t="s">
        <v>117</v>
      </c>
      <c r="Y1" s="6" t="s">
        <v>118</v>
      </c>
      <c r="Z1" s="6" t="s">
        <v>119</v>
      </c>
      <c r="AA1" s="6" t="s">
        <v>120</v>
      </c>
      <c r="AB1" s="6" t="s">
        <v>121</v>
      </c>
      <c r="AC1" s="6" t="s">
        <v>122</v>
      </c>
      <c r="AD1" s="6" t="s">
        <v>123</v>
      </c>
      <c r="AE1" s="6" t="s">
        <v>124</v>
      </c>
      <c r="AF1" s="6" t="s">
        <v>125</v>
      </c>
      <c r="AG1" s="6" t="s">
        <v>126</v>
      </c>
      <c r="AH1" s="6" t="s">
        <v>127</v>
      </c>
      <c r="AI1" s="6" t="s">
        <v>128</v>
      </c>
      <c r="AJ1" s="6" t="s">
        <v>129</v>
      </c>
      <c r="AK1" s="6" t="s">
        <v>130</v>
      </c>
      <c r="AL1" s="6" t="s">
        <v>131</v>
      </c>
      <c r="AM1" s="6" t="s">
        <v>132</v>
      </c>
      <c r="AN1" s="6" t="s">
        <v>133</v>
      </c>
      <c r="AO1" s="6" t="s">
        <v>134</v>
      </c>
      <c r="AP1" s="6" t="s">
        <v>135</v>
      </c>
      <c r="AQ1" s="6" t="s">
        <v>136</v>
      </c>
      <c r="AR1" s="6" t="s">
        <v>137</v>
      </c>
      <c r="AS1" s="6" t="s">
        <v>138</v>
      </c>
      <c r="AT1" s="6" t="s">
        <v>139</v>
      </c>
      <c r="AU1" s="6" t="s">
        <v>140</v>
      </c>
      <c r="AV1" s="6" t="s">
        <v>141</v>
      </c>
      <c r="AW1" s="6" t="s">
        <v>142</v>
      </c>
      <c r="AX1" s="6" t="s">
        <v>143</v>
      </c>
      <c r="AY1" s="6" t="s">
        <v>144</v>
      </c>
      <c r="AZ1" s="6" t="s">
        <v>145</v>
      </c>
      <c r="BA1" s="6" t="s">
        <v>146</v>
      </c>
      <c r="BB1" s="6" t="s">
        <v>147</v>
      </c>
      <c r="BC1" s="6" t="s">
        <v>148</v>
      </c>
      <c r="BD1" s="6" t="s">
        <v>149</v>
      </c>
      <c r="BE1" s="6" t="s">
        <v>150</v>
      </c>
      <c r="BF1" s="6" t="s">
        <v>151</v>
      </c>
      <c r="BG1" s="6" t="s">
        <v>152</v>
      </c>
      <c r="BH1" s="6" t="s">
        <v>153</v>
      </c>
      <c r="BI1" s="6" t="s">
        <v>154</v>
      </c>
    </row>
    <row r="2" spans="1:61" x14ac:dyDescent="0.2">
      <c r="A2" s="3" t="s">
        <v>95</v>
      </c>
    </row>
    <row r="3" spans="1:61" x14ac:dyDescent="0.2">
      <c r="A3" s="3" t="s">
        <v>96</v>
      </c>
    </row>
    <row r="4" spans="1:61" x14ac:dyDescent="0.2">
      <c r="A4" s="3" t="s">
        <v>97</v>
      </c>
    </row>
    <row r="5" spans="1:61" x14ac:dyDescent="0.2">
      <c r="A5" s="3" t="s">
        <v>98</v>
      </c>
    </row>
    <row r="6" spans="1:61" x14ac:dyDescent="0.2">
      <c r="A6" s="3" t="s">
        <v>99</v>
      </c>
    </row>
    <row r="7" spans="1:61" x14ac:dyDescent="0.2">
      <c r="A7" s="3" t="s">
        <v>100</v>
      </c>
    </row>
    <row r="8" spans="1:61" x14ac:dyDescent="0.2">
      <c r="A8" s="3" t="s">
        <v>101</v>
      </c>
    </row>
    <row r="9" spans="1:61" x14ac:dyDescent="0.2">
      <c r="A9" s="3" t="s">
        <v>102</v>
      </c>
    </row>
    <row r="10" spans="1:61" x14ac:dyDescent="0.2">
      <c r="A10" s="3" t="s">
        <v>103</v>
      </c>
    </row>
    <row r="11" spans="1:61" x14ac:dyDescent="0.2">
      <c r="A11" s="3" t="s">
        <v>104</v>
      </c>
    </row>
    <row r="12" spans="1:61" x14ac:dyDescent="0.2">
      <c r="A12" s="3" t="s">
        <v>105</v>
      </c>
    </row>
    <row r="13" spans="1:61" x14ac:dyDescent="0.2">
      <c r="A13" s="3" t="s">
        <v>106</v>
      </c>
    </row>
    <row r="15" spans="1:61" x14ac:dyDescent="0.2">
      <c r="A15" s="1" t="s">
        <v>254</v>
      </c>
      <c r="B15" s="37">
        <f t="shared" ref="B15:BI15" si="0">SUM(B2:B13)</f>
        <v>0</v>
      </c>
      <c r="C15" s="37">
        <f t="shared" si="0"/>
        <v>0</v>
      </c>
      <c r="D15" s="37">
        <f t="shared" si="0"/>
        <v>0</v>
      </c>
      <c r="E15" s="37">
        <f t="shared" si="0"/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37">
        <f t="shared" si="0"/>
        <v>0</v>
      </c>
      <c r="Q15" s="37">
        <f t="shared" si="0"/>
        <v>0</v>
      </c>
      <c r="R15" s="37">
        <f t="shared" si="0"/>
        <v>0</v>
      </c>
      <c r="S15" s="37">
        <f t="shared" si="0"/>
        <v>0</v>
      </c>
      <c r="T15" s="37">
        <f t="shared" si="0"/>
        <v>0</v>
      </c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37">
        <f t="shared" si="0"/>
        <v>0</v>
      </c>
      <c r="AH15" s="37">
        <f t="shared" si="0"/>
        <v>0</v>
      </c>
      <c r="AI15" s="37">
        <f t="shared" si="0"/>
        <v>0</v>
      </c>
      <c r="AJ15" s="37">
        <f t="shared" si="0"/>
        <v>0</v>
      </c>
      <c r="AK15" s="37">
        <f t="shared" si="0"/>
        <v>0</v>
      </c>
      <c r="AL15" s="37">
        <f t="shared" si="0"/>
        <v>0</v>
      </c>
      <c r="AM15" s="37">
        <f t="shared" si="0"/>
        <v>0</v>
      </c>
      <c r="AN15" s="37">
        <f t="shared" si="0"/>
        <v>0</v>
      </c>
      <c r="AO15" s="37">
        <f t="shared" si="0"/>
        <v>0</v>
      </c>
      <c r="AP15" s="37">
        <f t="shared" si="0"/>
        <v>0</v>
      </c>
      <c r="AQ15" s="37">
        <f t="shared" si="0"/>
        <v>0</v>
      </c>
      <c r="AR15" s="37">
        <f t="shared" si="0"/>
        <v>0</v>
      </c>
      <c r="AS15" s="37">
        <f t="shared" si="0"/>
        <v>0</v>
      </c>
      <c r="AT15" s="37">
        <f t="shared" si="0"/>
        <v>0</v>
      </c>
      <c r="AU15" s="37">
        <f t="shared" si="0"/>
        <v>0</v>
      </c>
      <c r="AV15" s="37">
        <f t="shared" si="0"/>
        <v>0</v>
      </c>
      <c r="AW15" s="37">
        <f t="shared" si="0"/>
        <v>0</v>
      </c>
      <c r="AX15" s="37">
        <f t="shared" si="0"/>
        <v>0</v>
      </c>
      <c r="AY15" s="37">
        <f t="shared" si="0"/>
        <v>0</v>
      </c>
      <c r="AZ15" s="37">
        <f t="shared" si="0"/>
        <v>0</v>
      </c>
      <c r="BA15" s="37">
        <f t="shared" si="0"/>
        <v>0</v>
      </c>
      <c r="BB15" s="37">
        <f t="shared" si="0"/>
        <v>0</v>
      </c>
      <c r="BC15" s="37">
        <f t="shared" si="0"/>
        <v>0</v>
      </c>
      <c r="BD15" s="37">
        <f t="shared" si="0"/>
        <v>0</v>
      </c>
      <c r="BE15" s="37">
        <f t="shared" si="0"/>
        <v>0</v>
      </c>
      <c r="BF15" s="37">
        <f t="shared" si="0"/>
        <v>0</v>
      </c>
      <c r="BG15" s="37">
        <f t="shared" si="0"/>
        <v>0</v>
      </c>
      <c r="BH15" s="37">
        <f t="shared" si="0"/>
        <v>0</v>
      </c>
      <c r="BI15" s="37">
        <f t="shared" si="0"/>
        <v>0</v>
      </c>
    </row>
    <row r="17" spans="1:7" x14ac:dyDescent="0.2">
      <c r="A17" s="3" t="s">
        <v>262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</row>
    <row r="18" spans="1:7" x14ac:dyDescent="0.2">
      <c r="A18" s="3" t="s">
        <v>263</v>
      </c>
      <c r="B18" s="8">
        <v>10000000</v>
      </c>
      <c r="C18" s="8">
        <v>40000000</v>
      </c>
      <c r="D18" s="8">
        <v>50000000</v>
      </c>
      <c r="E18" s="8">
        <v>50000000</v>
      </c>
      <c r="F18" s="8">
        <v>50000000</v>
      </c>
      <c r="G18" s="3" t="s">
        <v>264</v>
      </c>
    </row>
    <row r="19" spans="1:7" x14ac:dyDescent="0.2">
      <c r="A19" s="3" t="s">
        <v>265</v>
      </c>
      <c r="B19" s="8">
        <f t="shared" ref="B19:F19" si="1">B18/12</f>
        <v>833333.33333333337</v>
      </c>
      <c r="C19" s="8">
        <f t="shared" si="1"/>
        <v>3333333.3333333335</v>
      </c>
      <c r="D19" s="8">
        <f t="shared" si="1"/>
        <v>4166666.6666666665</v>
      </c>
      <c r="E19" s="8">
        <f t="shared" si="1"/>
        <v>4166666.6666666665</v>
      </c>
      <c r="F19" s="8">
        <f t="shared" si="1"/>
        <v>4166666.6666666665</v>
      </c>
    </row>
    <row r="20" spans="1:7" x14ac:dyDescent="0.2">
      <c r="A20" s="3" t="s">
        <v>266</v>
      </c>
      <c r="B20" s="13">
        <v>3.5000000000000001E-3</v>
      </c>
      <c r="C20" s="13">
        <v>3.5000000000000001E-3</v>
      </c>
      <c r="D20" s="13">
        <v>3.5000000000000001E-3</v>
      </c>
      <c r="E20" s="13">
        <v>3.5000000000000001E-3</v>
      </c>
      <c r="F20" s="13">
        <v>3.5000000000000001E-3</v>
      </c>
    </row>
    <row r="21" spans="1:7" ht="15.75" customHeight="1" x14ac:dyDescent="0.2">
      <c r="A21" s="3" t="s">
        <v>267</v>
      </c>
      <c r="B21" s="13">
        <v>8.0000000000000002E-3</v>
      </c>
      <c r="C21" s="13">
        <v>8.0000000000000002E-3</v>
      </c>
      <c r="D21" s="13">
        <v>8.0000000000000002E-3</v>
      </c>
      <c r="E21" s="13">
        <v>8.0000000000000002E-3</v>
      </c>
      <c r="F21" s="13">
        <v>8.0000000000000002E-3</v>
      </c>
    </row>
    <row r="22" spans="1:7" ht="15.75" customHeight="1" x14ac:dyDescent="0.2">
      <c r="A22" s="3" t="s">
        <v>268</v>
      </c>
      <c r="B22" s="13">
        <v>1.5E-3</v>
      </c>
      <c r="C22" s="13">
        <v>1.5E-3</v>
      </c>
      <c r="D22" s="13">
        <v>1.5E-3</v>
      </c>
      <c r="E22" s="13">
        <v>1.5E-3</v>
      </c>
      <c r="F22" s="13">
        <v>1.5E-3</v>
      </c>
    </row>
    <row r="23" spans="1:7" ht="15.75" customHeight="1" x14ac:dyDescent="0.2">
      <c r="A23" s="3" t="s">
        <v>269</v>
      </c>
      <c r="B23" s="8">
        <f t="shared" ref="B23:F23" si="2">B18*(B20+B22)</f>
        <v>50000</v>
      </c>
      <c r="C23" s="8">
        <f t="shared" si="2"/>
        <v>200000</v>
      </c>
      <c r="D23" s="8">
        <f t="shared" si="2"/>
        <v>250000</v>
      </c>
      <c r="E23" s="8">
        <f t="shared" si="2"/>
        <v>250000</v>
      </c>
      <c r="F23" s="8">
        <f t="shared" si="2"/>
        <v>250000</v>
      </c>
    </row>
    <row r="24" spans="1:7" ht="15.75" customHeight="1" x14ac:dyDescent="0.2">
      <c r="A24" s="3" t="s">
        <v>270</v>
      </c>
      <c r="B24" s="8">
        <f t="shared" ref="B24:F24" si="3">B19*(B20+B22)</f>
        <v>4166.666666666667</v>
      </c>
      <c r="C24" s="8">
        <f t="shared" si="3"/>
        <v>16666.666666666668</v>
      </c>
      <c r="D24" s="8">
        <f t="shared" si="3"/>
        <v>20833.333333333332</v>
      </c>
      <c r="E24" s="8">
        <f t="shared" si="3"/>
        <v>20833.333333333332</v>
      </c>
      <c r="F24" s="8">
        <f t="shared" si="3"/>
        <v>20833.333333333332</v>
      </c>
    </row>
    <row r="25" spans="1:7" ht="15.75" customHeight="1" x14ac:dyDescent="0.2"/>
    <row r="26" spans="1:7" ht="15.75" customHeight="1" x14ac:dyDescent="0.2">
      <c r="A26" s="3" t="s">
        <v>271</v>
      </c>
      <c r="B26" s="3">
        <v>1</v>
      </c>
      <c r="C26" s="3">
        <v>2</v>
      </c>
      <c r="D26" s="3">
        <v>3</v>
      </c>
      <c r="E26" s="3">
        <v>3</v>
      </c>
      <c r="F26" s="3">
        <v>3</v>
      </c>
    </row>
    <row r="27" spans="1:7" ht="15.75" customHeight="1" x14ac:dyDescent="0.2">
      <c r="A27" s="3" t="s">
        <v>272</v>
      </c>
      <c r="B27" s="8">
        <f t="shared" ref="B27:F27" si="4">B24*B26</f>
        <v>4166.666666666667</v>
      </c>
      <c r="C27" s="8">
        <f t="shared" si="4"/>
        <v>33333.333333333336</v>
      </c>
      <c r="D27" s="8">
        <f t="shared" si="4"/>
        <v>62500</v>
      </c>
      <c r="E27" s="8">
        <f t="shared" si="4"/>
        <v>62500</v>
      </c>
      <c r="F27" s="8">
        <f t="shared" si="4"/>
        <v>62500</v>
      </c>
    </row>
    <row r="28" spans="1:7" ht="15.75" customHeight="1" x14ac:dyDescent="0.2">
      <c r="A28" s="3" t="s">
        <v>273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</row>
    <row r="29" spans="1:7" ht="15.75" customHeight="1" x14ac:dyDescent="0.2">
      <c r="A29" s="3" t="s">
        <v>274</v>
      </c>
      <c r="B29" s="8">
        <f t="shared" ref="B29:F29" si="5">B27*B28</f>
        <v>4166.666666666667</v>
      </c>
      <c r="C29" s="8">
        <f t="shared" si="5"/>
        <v>66666.666666666672</v>
      </c>
      <c r="D29" s="8">
        <f t="shared" si="5"/>
        <v>187500</v>
      </c>
      <c r="E29" s="8">
        <f t="shared" si="5"/>
        <v>250000</v>
      </c>
      <c r="F29" s="8">
        <f t="shared" si="5"/>
        <v>312500</v>
      </c>
    </row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Private Placement</vt:lpstr>
      <vt:lpstr>P&amp;L</vt:lpstr>
      <vt:lpstr>Salary Costs</vt:lpstr>
      <vt:lpstr>Salary Growth Costs</vt:lpstr>
      <vt:lpstr>U of Funds Summary</vt:lpstr>
      <vt:lpstr>Revenue Metrics</vt:lpstr>
      <vt:lpstr>WiseRisk Contracts</vt:lpstr>
      <vt:lpstr>Rev Triangle</vt:lpstr>
      <vt:lpstr>US Rev Triangle</vt:lpstr>
      <vt:lpstr>Can Rev Triangle</vt:lpstr>
      <vt:lpstr>Aus Rev Triangle</vt:lpstr>
      <vt:lpstr>Cadency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Nitin Shah</dc:creator>
  <cp:keywords/>
  <dc:description/>
  <cp:lastModifiedBy>Anne Brensley</cp:lastModifiedBy>
  <cp:revision/>
  <dcterms:created xsi:type="dcterms:W3CDTF">2024-07-05T15:43:21Z</dcterms:created>
  <dcterms:modified xsi:type="dcterms:W3CDTF">2025-07-10T17:15:18Z</dcterms:modified>
  <cp:category/>
  <cp:contentStatus/>
</cp:coreProperties>
</file>